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8785" windowHeight="13050" activeTab="1"/>
  </bookViews>
  <sheets>
    <sheet name="Rekapitulace stavby" sheetId="1" r:id="rId1"/>
    <sheet name="PS 01 - Výměnné díly" sheetId="2" r:id="rId2"/>
    <sheet name="PS 02 - Komplexní prohlíd..." sheetId="3" r:id="rId3"/>
    <sheet name="PS 03 - Náhradní díly" sheetId="4" r:id="rId4"/>
    <sheet name="PS 04 - Výměna vyřazených..." sheetId="5" r:id="rId5"/>
  </sheets>
  <definedNames>
    <definedName name="_xlnm._FilterDatabase" localSheetId="1" hidden="1">'PS 01 - Výměnné díly'!$C$87:$L$537</definedName>
    <definedName name="_xlnm._FilterDatabase" localSheetId="2" hidden="1">'PS 02 - Komplexní prohlíd...'!$C$87:$L$95</definedName>
    <definedName name="_xlnm._FilterDatabase" localSheetId="3" hidden="1">'PS 03 - Náhradní díly'!$C$86:$L$220</definedName>
    <definedName name="_xlnm._FilterDatabase" localSheetId="4" hidden="1">'PS 04 - Výměna vyřazených...'!$C$86:$L$215</definedName>
    <definedName name="_xlnm.Print_Titles" localSheetId="1">'PS 01 - Výměnné díly'!$87:$87</definedName>
    <definedName name="_xlnm.Print_Titles" localSheetId="2">'PS 02 - Komplexní prohlíd...'!$87:$87</definedName>
    <definedName name="_xlnm.Print_Titles" localSheetId="3">'PS 03 - Náhradní díly'!$86:$86</definedName>
    <definedName name="_xlnm.Print_Titles" localSheetId="4">'PS 04 - Výměna vyřazených...'!$86:$86</definedName>
    <definedName name="_xlnm.Print_Titles" localSheetId="0">'Rekapitulace stavby'!$57:$57</definedName>
    <definedName name="_xlnm.Print_Area" localSheetId="1">'PS 01 - Výměnné díly'!$C$4:$K$43,'PS 01 - Výměnné díly'!$C$49:$K$69,'PS 01 - Výměnné díly'!$C$75:$L$537</definedName>
    <definedName name="_xlnm.Print_Area" localSheetId="2">'PS 02 - Komplexní prohlíd...'!$C$4:$K$43,'PS 02 - Komplexní prohlíd...'!$C$49:$K$69,'PS 02 - Komplexní prohlíd...'!$C$75:$L$95</definedName>
    <definedName name="_xlnm.Print_Area" localSheetId="3">'PS 03 - Náhradní díly'!$C$4:$K$43,'PS 03 - Náhradní díly'!$C$49:$K$68,'PS 03 - Náhradní díly'!$C$74:$L$220</definedName>
    <definedName name="_xlnm.Print_Area" localSheetId="4">'PS 04 - Výměna vyřazených...'!$C$4:$K$43,'PS 04 - Výměna vyřazených...'!$C$49:$K$68,'PS 04 - Výměna vyřazených...'!$C$74:$L$215</definedName>
    <definedName name="_xlnm.Print_Area" localSheetId="0">'Rekapitulace stavby'!$D$4:$AO$41,'Rekapitulace stavby'!$C$47:$AQ$67</definedName>
  </definedNames>
  <calcPr calcId="145621"/>
</workbook>
</file>

<file path=xl/calcChain.xml><?xml version="1.0" encoding="utf-8"?>
<calcChain xmlns="http://schemas.openxmlformats.org/spreadsheetml/2006/main">
  <c r="AA69" i="2" l="1"/>
  <c r="AA68" i="4"/>
  <c r="AA68" i="5"/>
  <c r="P90" i="4" l="1"/>
  <c r="Q90" i="4"/>
  <c r="R90" i="4"/>
  <c r="T90" i="4"/>
  <c r="V90" i="4"/>
  <c r="X90" i="4"/>
  <c r="P92" i="4"/>
  <c r="Q92" i="4"/>
  <c r="R92" i="4"/>
  <c r="T92" i="4"/>
  <c r="V92" i="4"/>
  <c r="X92" i="4"/>
  <c r="P94" i="4"/>
  <c r="Q94" i="4"/>
  <c r="R94" i="4"/>
  <c r="T94" i="4"/>
  <c r="V94" i="4"/>
  <c r="X94" i="4"/>
  <c r="P96" i="4"/>
  <c r="Q96" i="4"/>
  <c r="R96" i="4"/>
  <c r="T96" i="4"/>
  <c r="V96" i="4"/>
  <c r="X96" i="4"/>
  <c r="P98" i="4"/>
  <c r="Q98" i="4"/>
  <c r="R98" i="4"/>
  <c r="T98" i="4"/>
  <c r="V98" i="4"/>
  <c r="X98" i="4"/>
  <c r="P100" i="4"/>
  <c r="Q100" i="4"/>
  <c r="R100" i="4"/>
  <c r="T100" i="4"/>
  <c r="V100" i="4"/>
  <c r="X100" i="4"/>
  <c r="P102" i="4"/>
  <c r="Q102" i="4"/>
  <c r="R102" i="4"/>
  <c r="T102" i="4"/>
  <c r="V102" i="4"/>
  <c r="X102" i="4"/>
  <c r="P104" i="4"/>
  <c r="Q104" i="4"/>
  <c r="R104" i="4"/>
  <c r="T104" i="4"/>
  <c r="V104" i="4"/>
  <c r="X104" i="4"/>
  <c r="P106" i="4"/>
  <c r="Q106" i="4"/>
  <c r="R106" i="4"/>
  <c r="T106" i="4"/>
  <c r="V106" i="4"/>
  <c r="X106" i="4"/>
  <c r="P108" i="4"/>
  <c r="Q108" i="4"/>
  <c r="R108" i="4"/>
  <c r="T108" i="4"/>
  <c r="V108" i="4"/>
  <c r="X108" i="4"/>
  <c r="P110" i="4"/>
  <c r="Q110" i="4"/>
  <c r="R110" i="4"/>
  <c r="T110" i="4"/>
  <c r="V110" i="4"/>
  <c r="X110" i="4"/>
  <c r="P112" i="4"/>
  <c r="Q112" i="4"/>
  <c r="R112" i="4"/>
  <c r="T112" i="4"/>
  <c r="V112" i="4"/>
  <c r="X112" i="4"/>
  <c r="P114" i="4"/>
  <c r="Q114" i="4"/>
  <c r="R114" i="4"/>
  <c r="T114" i="4"/>
  <c r="V114" i="4"/>
  <c r="X114" i="4"/>
  <c r="P116" i="4"/>
  <c r="Q116" i="4"/>
  <c r="R116" i="4"/>
  <c r="T116" i="4"/>
  <c r="V116" i="4"/>
  <c r="X116" i="4"/>
  <c r="P118" i="4"/>
  <c r="Q118" i="4"/>
  <c r="R118" i="4"/>
  <c r="T118" i="4"/>
  <c r="V118" i="4"/>
  <c r="X118" i="4"/>
  <c r="P120" i="4"/>
  <c r="Q120" i="4"/>
  <c r="R120" i="4"/>
  <c r="T120" i="4"/>
  <c r="V120" i="4"/>
  <c r="X120" i="4"/>
  <c r="P122" i="4"/>
  <c r="Q122" i="4"/>
  <c r="R122" i="4"/>
  <c r="T122" i="4"/>
  <c r="V122" i="4"/>
  <c r="X122" i="4"/>
  <c r="P124" i="4"/>
  <c r="Q124" i="4"/>
  <c r="R124" i="4"/>
  <c r="T124" i="4"/>
  <c r="V124" i="4"/>
  <c r="X124" i="4"/>
  <c r="P126" i="4"/>
  <c r="Q126" i="4"/>
  <c r="R126" i="4"/>
  <c r="T126" i="4"/>
  <c r="V126" i="4"/>
  <c r="X126" i="4"/>
  <c r="P128" i="4"/>
  <c r="Q128" i="4"/>
  <c r="R128" i="4"/>
  <c r="T128" i="4"/>
  <c r="V128" i="4"/>
  <c r="X128" i="4"/>
  <c r="P130" i="4"/>
  <c r="Q130" i="4"/>
  <c r="R130" i="4"/>
  <c r="T130" i="4"/>
  <c r="V130" i="4"/>
  <c r="X130" i="4"/>
  <c r="P132" i="4"/>
  <c r="Q132" i="4"/>
  <c r="R132" i="4"/>
  <c r="T132" i="4"/>
  <c r="V132" i="4"/>
  <c r="X132" i="4"/>
  <c r="P134" i="4"/>
  <c r="Q134" i="4"/>
  <c r="R134" i="4"/>
  <c r="T134" i="4"/>
  <c r="V134" i="4"/>
  <c r="X134" i="4"/>
  <c r="P136" i="4"/>
  <c r="Q136" i="4"/>
  <c r="R136" i="4"/>
  <c r="T136" i="4"/>
  <c r="V136" i="4"/>
  <c r="X136" i="4"/>
  <c r="P138" i="4"/>
  <c r="Q138" i="4"/>
  <c r="R138" i="4"/>
  <c r="T138" i="4"/>
  <c r="V138" i="4"/>
  <c r="X138" i="4"/>
  <c r="P140" i="4"/>
  <c r="Q140" i="4"/>
  <c r="R140" i="4"/>
  <c r="T140" i="4"/>
  <c r="V140" i="4"/>
  <c r="X140" i="4"/>
  <c r="P142" i="4"/>
  <c r="Q142" i="4"/>
  <c r="R142" i="4"/>
  <c r="T142" i="4"/>
  <c r="V142" i="4"/>
  <c r="X142" i="4"/>
  <c r="P144" i="4"/>
  <c r="Q144" i="4"/>
  <c r="R144" i="4"/>
  <c r="T144" i="4"/>
  <c r="V144" i="4"/>
  <c r="X144" i="4"/>
  <c r="P146" i="4"/>
  <c r="Q146" i="4"/>
  <c r="R146" i="4"/>
  <c r="T146" i="4"/>
  <c r="V146" i="4"/>
  <c r="X146" i="4"/>
  <c r="P148" i="4"/>
  <c r="Q148" i="4"/>
  <c r="R148" i="4"/>
  <c r="T148" i="4"/>
  <c r="V148" i="4"/>
  <c r="X148" i="4"/>
  <c r="P152" i="4"/>
  <c r="Q152" i="4"/>
  <c r="R152" i="4"/>
  <c r="T152" i="4"/>
  <c r="V152" i="4"/>
  <c r="X152" i="4"/>
  <c r="P155" i="4"/>
  <c r="Q155" i="4"/>
  <c r="R155" i="4"/>
  <c r="T155" i="4"/>
  <c r="V155" i="4"/>
  <c r="X155" i="4"/>
  <c r="P157" i="4"/>
  <c r="Q157" i="4"/>
  <c r="R157" i="4"/>
  <c r="T157" i="4"/>
  <c r="V157" i="4"/>
  <c r="X157" i="4"/>
  <c r="P159" i="4"/>
  <c r="Q159" i="4"/>
  <c r="R159" i="4"/>
  <c r="T159" i="4"/>
  <c r="V159" i="4"/>
  <c r="X159" i="4"/>
  <c r="P161" i="4"/>
  <c r="Q161" i="4"/>
  <c r="R161" i="4"/>
  <c r="T161" i="4"/>
  <c r="V161" i="4"/>
  <c r="X161" i="4"/>
  <c r="P163" i="4"/>
  <c r="Q163" i="4"/>
  <c r="R163" i="4"/>
  <c r="T163" i="4"/>
  <c r="V163" i="4"/>
  <c r="X163" i="4"/>
  <c r="P165" i="4"/>
  <c r="Q165" i="4"/>
  <c r="R165" i="4"/>
  <c r="T165" i="4"/>
  <c r="V165" i="4"/>
  <c r="X165" i="4"/>
  <c r="P167" i="4"/>
  <c r="Q167" i="4"/>
  <c r="R167" i="4"/>
  <c r="T167" i="4"/>
  <c r="V167" i="4"/>
  <c r="X167" i="4"/>
  <c r="P169" i="4"/>
  <c r="Q169" i="4"/>
  <c r="R169" i="4"/>
  <c r="T169" i="4"/>
  <c r="V169" i="4"/>
  <c r="X169" i="4"/>
  <c r="P171" i="4"/>
  <c r="Q171" i="4"/>
  <c r="R171" i="4"/>
  <c r="T171" i="4"/>
  <c r="V171" i="4"/>
  <c r="X171" i="4"/>
  <c r="P173" i="4"/>
  <c r="Q173" i="4"/>
  <c r="R173" i="4"/>
  <c r="T173" i="4"/>
  <c r="V173" i="4"/>
  <c r="X173" i="4"/>
  <c r="P175" i="4"/>
  <c r="Q175" i="4"/>
  <c r="R175" i="4"/>
  <c r="T175" i="4"/>
  <c r="V175" i="4"/>
  <c r="X175" i="4"/>
  <c r="P177" i="4"/>
  <c r="Q177" i="4"/>
  <c r="R177" i="4"/>
  <c r="T177" i="4"/>
  <c r="V177" i="4"/>
  <c r="X177" i="4"/>
  <c r="P179" i="4"/>
  <c r="Q179" i="4"/>
  <c r="R179" i="4"/>
  <c r="T179" i="4"/>
  <c r="V179" i="4"/>
  <c r="X179" i="4"/>
  <c r="P181" i="4"/>
  <c r="Q181" i="4"/>
  <c r="R181" i="4"/>
  <c r="T181" i="4"/>
  <c r="V181" i="4"/>
  <c r="X181" i="4"/>
  <c r="P183" i="4"/>
  <c r="Q183" i="4"/>
  <c r="R183" i="4"/>
  <c r="T183" i="4"/>
  <c r="V183" i="4"/>
  <c r="X183" i="4"/>
  <c r="P185" i="4"/>
  <c r="Q185" i="4"/>
  <c r="R185" i="4"/>
  <c r="T185" i="4"/>
  <c r="V185" i="4"/>
  <c r="X185" i="4"/>
  <c r="P187" i="4"/>
  <c r="Q187" i="4"/>
  <c r="R187" i="4"/>
  <c r="T187" i="4"/>
  <c r="V187" i="4"/>
  <c r="X187" i="4"/>
  <c r="P189" i="4"/>
  <c r="Q189" i="4"/>
  <c r="R189" i="4"/>
  <c r="T189" i="4"/>
  <c r="V189" i="4"/>
  <c r="X189" i="4"/>
  <c r="P191" i="4"/>
  <c r="Q191" i="4"/>
  <c r="R191" i="4"/>
  <c r="T191" i="4"/>
  <c r="V191" i="4"/>
  <c r="X191" i="4"/>
  <c r="P193" i="4"/>
  <c r="Q193" i="4"/>
  <c r="R193" i="4"/>
  <c r="T193" i="4"/>
  <c r="V193" i="4"/>
  <c r="X193" i="4"/>
  <c r="P195" i="4"/>
  <c r="Q195" i="4"/>
  <c r="R195" i="4"/>
  <c r="T195" i="4"/>
  <c r="V195" i="4"/>
  <c r="X195" i="4"/>
  <c r="P197" i="4"/>
  <c r="Q197" i="4"/>
  <c r="R197" i="4"/>
  <c r="T197" i="4"/>
  <c r="V197" i="4"/>
  <c r="X197" i="4"/>
  <c r="P199" i="4"/>
  <c r="Q199" i="4"/>
  <c r="R199" i="4"/>
  <c r="T199" i="4"/>
  <c r="V199" i="4"/>
  <c r="X199" i="4"/>
  <c r="P201" i="4"/>
  <c r="Q201" i="4"/>
  <c r="R201" i="4"/>
  <c r="T201" i="4"/>
  <c r="V201" i="4"/>
  <c r="X201" i="4"/>
  <c r="P203" i="4"/>
  <c r="Q203" i="4"/>
  <c r="R203" i="4"/>
  <c r="T203" i="4"/>
  <c r="V203" i="4"/>
  <c r="X203" i="4"/>
  <c r="P205" i="4"/>
  <c r="Q205" i="4"/>
  <c r="R205" i="4"/>
  <c r="T205" i="4"/>
  <c r="V205" i="4"/>
  <c r="X205" i="4"/>
  <c r="P207" i="4"/>
  <c r="Q207" i="4"/>
  <c r="R207" i="4"/>
  <c r="T207" i="4"/>
  <c r="V207" i="4"/>
  <c r="X207" i="4"/>
  <c r="P209" i="4"/>
  <c r="Q209" i="4"/>
  <c r="R209" i="4"/>
  <c r="T209" i="4"/>
  <c r="V209" i="4"/>
  <c r="X209" i="4"/>
  <c r="P211" i="4"/>
  <c r="Q211" i="4"/>
  <c r="R211" i="4"/>
  <c r="T211" i="4"/>
  <c r="V211" i="4"/>
  <c r="X211" i="4"/>
  <c r="P213" i="4"/>
  <c r="Q213" i="4"/>
  <c r="R213" i="4"/>
  <c r="T213" i="4"/>
  <c r="V213" i="4"/>
  <c r="X213" i="4"/>
  <c r="P215" i="4"/>
  <c r="Q215" i="4"/>
  <c r="R215" i="4"/>
  <c r="T215" i="4"/>
  <c r="V215" i="4"/>
  <c r="X215" i="4"/>
  <c r="P217" i="4"/>
  <c r="Q217" i="4"/>
  <c r="R217" i="4"/>
  <c r="T217" i="4"/>
  <c r="V217" i="4"/>
  <c r="X217" i="4"/>
  <c r="P219" i="4"/>
  <c r="Q219" i="4"/>
  <c r="R219" i="4"/>
  <c r="T219" i="4"/>
  <c r="V219" i="4"/>
  <c r="X219" i="4"/>
  <c r="P90" i="5"/>
  <c r="Q90" i="5"/>
  <c r="R90" i="5"/>
  <c r="T90" i="5"/>
  <c r="V90" i="5"/>
  <c r="X90" i="5"/>
  <c r="P92" i="5"/>
  <c r="Q92" i="5"/>
  <c r="R92" i="5"/>
  <c r="T92" i="5"/>
  <c r="V92" i="5"/>
  <c r="X92" i="5"/>
  <c r="P94" i="5"/>
  <c r="Q94" i="5"/>
  <c r="R94" i="5"/>
  <c r="T94" i="5"/>
  <c r="V94" i="5"/>
  <c r="X94" i="5"/>
  <c r="P96" i="5"/>
  <c r="Q96" i="5"/>
  <c r="R96" i="5"/>
  <c r="T96" i="5"/>
  <c r="V96" i="5"/>
  <c r="X96" i="5"/>
  <c r="P98" i="5"/>
  <c r="Q98" i="5"/>
  <c r="R98" i="5"/>
  <c r="T98" i="5"/>
  <c r="V98" i="5"/>
  <c r="X98" i="5"/>
  <c r="P100" i="5"/>
  <c r="Q100" i="5"/>
  <c r="R100" i="5"/>
  <c r="T100" i="5"/>
  <c r="V100" i="5"/>
  <c r="X100" i="5"/>
  <c r="P102" i="5"/>
  <c r="Q102" i="5"/>
  <c r="R102" i="5"/>
  <c r="T102" i="5"/>
  <c r="V102" i="5"/>
  <c r="X102" i="5"/>
  <c r="P104" i="5"/>
  <c r="Q104" i="5"/>
  <c r="R104" i="5"/>
  <c r="T104" i="5"/>
  <c r="V104" i="5"/>
  <c r="X104" i="5"/>
  <c r="P106" i="5"/>
  <c r="Q106" i="5"/>
  <c r="R106" i="5"/>
  <c r="T106" i="5"/>
  <c r="V106" i="5"/>
  <c r="X106" i="5"/>
  <c r="P108" i="5"/>
  <c r="Q108" i="5"/>
  <c r="R108" i="5"/>
  <c r="T108" i="5"/>
  <c r="V108" i="5"/>
  <c r="X108" i="5"/>
  <c r="P110" i="5"/>
  <c r="Q110" i="5"/>
  <c r="R110" i="5"/>
  <c r="T110" i="5"/>
  <c r="V110" i="5"/>
  <c r="X110" i="5"/>
  <c r="P112" i="5"/>
  <c r="Q112" i="5"/>
  <c r="R112" i="5"/>
  <c r="T112" i="5"/>
  <c r="V112" i="5"/>
  <c r="X112" i="5"/>
  <c r="P114" i="5"/>
  <c r="Q114" i="5"/>
  <c r="R114" i="5"/>
  <c r="T114" i="5"/>
  <c r="V114" i="5"/>
  <c r="X114" i="5"/>
  <c r="P116" i="5"/>
  <c r="Q116" i="5"/>
  <c r="R116" i="5"/>
  <c r="T116" i="5"/>
  <c r="V116" i="5"/>
  <c r="X116" i="5"/>
  <c r="P118" i="5"/>
  <c r="Q118" i="5"/>
  <c r="R118" i="5"/>
  <c r="T118" i="5"/>
  <c r="V118" i="5"/>
  <c r="X118" i="5"/>
  <c r="P120" i="5"/>
  <c r="Q120" i="5"/>
  <c r="R120" i="5"/>
  <c r="T120" i="5"/>
  <c r="V120" i="5"/>
  <c r="X120" i="5"/>
  <c r="P122" i="5"/>
  <c r="Q122" i="5"/>
  <c r="R122" i="5"/>
  <c r="T122" i="5"/>
  <c r="V122" i="5"/>
  <c r="X122" i="5"/>
  <c r="P124" i="5"/>
  <c r="Q124" i="5"/>
  <c r="R124" i="5"/>
  <c r="T124" i="5"/>
  <c r="V124" i="5"/>
  <c r="X124" i="5"/>
  <c r="P126" i="5"/>
  <c r="Q126" i="5"/>
  <c r="R126" i="5"/>
  <c r="T126" i="5"/>
  <c r="V126" i="5"/>
  <c r="X126" i="5"/>
  <c r="P128" i="5"/>
  <c r="Q128" i="5"/>
  <c r="R128" i="5"/>
  <c r="T128" i="5"/>
  <c r="V128" i="5"/>
  <c r="X128" i="5"/>
  <c r="P130" i="5"/>
  <c r="Q130" i="5"/>
  <c r="R130" i="5"/>
  <c r="T130" i="5"/>
  <c r="V130" i="5"/>
  <c r="X130" i="5"/>
  <c r="P132" i="5"/>
  <c r="Q132" i="5"/>
  <c r="R132" i="5"/>
  <c r="T132" i="5"/>
  <c r="V132" i="5"/>
  <c r="X132" i="5"/>
  <c r="P134" i="5"/>
  <c r="Q134" i="5"/>
  <c r="R134" i="5"/>
  <c r="T134" i="5"/>
  <c r="V134" i="5"/>
  <c r="X134" i="5"/>
  <c r="P136" i="5"/>
  <c r="Q136" i="5"/>
  <c r="R136" i="5"/>
  <c r="T136" i="5"/>
  <c r="V136" i="5"/>
  <c r="X136" i="5"/>
  <c r="P138" i="5"/>
  <c r="Q138" i="5"/>
  <c r="R138" i="5"/>
  <c r="T138" i="5"/>
  <c r="V138" i="5"/>
  <c r="X138" i="5"/>
  <c r="P140" i="5"/>
  <c r="Q140" i="5"/>
  <c r="R140" i="5"/>
  <c r="T140" i="5"/>
  <c r="V140" i="5"/>
  <c r="X140" i="5"/>
  <c r="P142" i="5"/>
  <c r="Q142" i="5"/>
  <c r="R142" i="5"/>
  <c r="T142" i="5"/>
  <c r="V142" i="5"/>
  <c r="X142" i="5"/>
  <c r="P144" i="5"/>
  <c r="Q144" i="5"/>
  <c r="R144" i="5"/>
  <c r="T144" i="5"/>
  <c r="V144" i="5"/>
  <c r="X144" i="5"/>
  <c r="P146" i="5"/>
  <c r="Q146" i="5"/>
  <c r="R146" i="5"/>
  <c r="T146" i="5"/>
  <c r="V146" i="5"/>
  <c r="X146" i="5"/>
  <c r="P148" i="5"/>
  <c r="Q148" i="5"/>
  <c r="R148" i="5"/>
  <c r="T148" i="5"/>
  <c r="V148" i="5"/>
  <c r="X148" i="5"/>
  <c r="P150" i="5"/>
  <c r="Q150" i="5"/>
  <c r="R150" i="5"/>
  <c r="T150" i="5"/>
  <c r="V150" i="5"/>
  <c r="X150" i="5"/>
  <c r="P152" i="5"/>
  <c r="Q152" i="5"/>
  <c r="R152" i="5"/>
  <c r="T152" i="5"/>
  <c r="V152" i="5"/>
  <c r="X152" i="5"/>
  <c r="P154" i="5"/>
  <c r="Q154" i="5"/>
  <c r="R154" i="5"/>
  <c r="T154" i="5"/>
  <c r="V154" i="5"/>
  <c r="X154" i="5"/>
  <c r="P156" i="5"/>
  <c r="Q156" i="5"/>
  <c r="R156" i="5"/>
  <c r="T156" i="5"/>
  <c r="V156" i="5"/>
  <c r="X156" i="5"/>
  <c r="P158" i="5"/>
  <c r="Q158" i="5"/>
  <c r="R158" i="5"/>
  <c r="T158" i="5"/>
  <c r="V158" i="5"/>
  <c r="X158" i="5"/>
  <c r="P160" i="5"/>
  <c r="Q160" i="5"/>
  <c r="R160" i="5"/>
  <c r="T160" i="5"/>
  <c r="V160" i="5"/>
  <c r="X160" i="5"/>
  <c r="P162" i="5"/>
  <c r="Q162" i="5"/>
  <c r="R162" i="5"/>
  <c r="T162" i="5"/>
  <c r="V162" i="5"/>
  <c r="X162" i="5"/>
  <c r="P164" i="5"/>
  <c r="Q164" i="5"/>
  <c r="R164" i="5"/>
  <c r="T164" i="5"/>
  <c r="V164" i="5"/>
  <c r="X164" i="5"/>
  <c r="P166" i="5"/>
  <c r="Q166" i="5"/>
  <c r="R166" i="5"/>
  <c r="T166" i="5"/>
  <c r="V166" i="5"/>
  <c r="X166" i="5"/>
  <c r="P168" i="5"/>
  <c r="Q168" i="5"/>
  <c r="R168" i="5"/>
  <c r="T168" i="5"/>
  <c r="V168" i="5"/>
  <c r="X168" i="5"/>
  <c r="P170" i="5"/>
  <c r="Q170" i="5"/>
  <c r="R170" i="5"/>
  <c r="T170" i="5"/>
  <c r="V170" i="5"/>
  <c r="X170" i="5"/>
  <c r="P172" i="5"/>
  <c r="Q172" i="5"/>
  <c r="R172" i="5"/>
  <c r="T172" i="5"/>
  <c r="V172" i="5"/>
  <c r="X172" i="5"/>
  <c r="P174" i="5"/>
  <c r="Q174" i="5"/>
  <c r="R174" i="5"/>
  <c r="T174" i="5"/>
  <c r="V174" i="5"/>
  <c r="X174" i="5"/>
  <c r="P176" i="5"/>
  <c r="Q176" i="5"/>
  <c r="R176" i="5"/>
  <c r="T176" i="5"/>
  <c r="V176" i="5"/>
  <c r="X176" i="5"/>
  <c r="P178" i="5"/>
  <c r="Q178" i="5"/>
  <c r="R178" i="5"/>
  <c r="T178" i="5"/>
  <c r="V178" i="5"/>
  <c r="X178" i="5"/>
  <c r="P180" i="5"/>
  <c r="Q180" i="5"/>
  <c r="R180" i="5"/>
  <c r="T180" i="5"/>
  <c r="V180" i="5"/>
  <c r="X180" i="5"/>
  <c r="P182" i="5"/>
  <c r="Q182" i="5"/>
  <c r="R182" i="5"/>
  <c r="T182" i="5"/>
  <c r="V182" i="5"/>
  <c r="X182" i="5"/>
  <c r="P184" i="5"/>
  <c r="Q184" i="5"/>
  <c r="R184" i="5"/>
  <c r="T184" i="5"/>
  <c r="V184" i="5"/>
  <c r="X184" i="5"/>
  <c r="P186" i="5"/>
  <c r="Q186" i="5"/>
  <c r="R186" i="5"/>
  <c r="T186" i="5"/>
  <c r="V186" i="5"/>
  <c r="X186" i="5"/>
  <c r="P188" i="5"/>
  <c r="Q188" i="5"/>
  <c r="R188" i="5"/>
  <c r="T188" i="5"/>
  <c r="V188" i="5"/>
  <c r="X188" i="5"/>
  <c r="P190" i="5"/>
  <c r="Q190" i="5"/>
  <c r="R190" i="5"/>
  <c r="T190" i="5"/>
  <c r="V190" i="5"/>
  <c r="X190" i="5"/>
  <c r="P192" i="5"/>
  <c r="Q192" i="5"/>
  <c r="R192" i="5"/>
  <c r="T192" i="5"/>
  <c r="V192" i="5"/>
  <c r="X192" i="5"/>
  <c r="P194" i="5"/>
  <c r="Q194" i="5"/>
  <c r="R194" i="5"/>
  <c r="T194" i="5"/>
  <c r="V194" i="5"/>
  <c r="X194" i="5"/>
  <c r="P196" i="5"/>
  <c r="Q196" i="5"/>
  <c r="R196" i="5"/>
  <c r="T196" i="5"/>
  <c r="V196" i="5"/>
  <c r="X196" i="5"/>
  <c r="P198" i="5"/>
  <c r="Q198" i="5"/>
  <c r="R198" i="5"/>
  <c r="T198" i="5"/>
  <c r="V198" i="5"/>
  <c r="X198" i="5"/>
  <c r="P200" i="5"/>
  <c r="Q200" i="5"/>
  <c r="R200" i="5"/>
  <c r="T200" i="5"/>
  <c r="V200" i="5"/>
  <c r="X200" i="5"/>
  <c r="P202" i="5"/>
  <c r="Q202" i="5"/>
  <c r="R202" i="5"/>
  <c r="T202" i="5"/>
  <c r="V202" i="5"/>
  <c r="X202" i="5"/>
  <c r="P204" i="5"/>
  <c r="Q204" i="5"/>
  <c r="R204" i="5"/>
  <c r="T204" i="5"/>
  <c r="V204" i="5"/>
  <c r="X204" i="5"/>
  <c r="P206" i="5"/>
  <c r="Q206" i="5"/>
  <c r="R206" i="5"/>
  <c r="T206" i="5"/>
  <c r="V206" i="5"/>
  <c r="X206" i="5"/>
  <c r="P208" i="5"/>
  <c r="Q208" i="5"/>
  <c r="R208" i="5"/>
  <c r="T208" i="5"/>
  <c r="V208" i="5"/>
  <c r="X208" i="5"/>
  <c r="P210" i="5"/>
  <c r="Q210" i="5"/>
  <c r="R210" i="5"/>
  <c r="T210" i="5"/>
  <c r="V210" i="5"/>
  <c r="X210" i="5"/>
  <c r="P212" i="5"/>
  <c r="Q212" i="5"/>
  <c r="R212" i="5"/>
  <c r="T212" i="5"/>
  <c r="V212" i="5"/>
  <c r="X212" i="5"/>
  <c r="P214" i="5"/>
  <c r="Q214" i="5"/>
  <c r="R214" i="5"/>
  <c r="T214" i="5"/>
  <c r="V214" i="5"/>
  <c r="X214" i="5"/>
  <c r="X88" i="5"/>
  <c r="V88" i="5"/>
  <c r="T88" i="5"/>
  <c r="R88" i="5"/>
  <c r="Q88" i="5"/>
  <c r="P88" i="5"/>
  <c r="X68" i="5"/>
  <c r="V68" i="5"/>
  <c r="T68" i="5"/>
  <c r="R68" i="5"/>
  <c r="Q68" i="5"/>
  <c r="P68" i="5"/>
  <c r="P220" i="4"/>
  <c r="Q220" i="4"/>
  <c r="R220" i="4"/>
  <c r="T220" i="4"/>
  <c r="V220" i="4"/>
  <c r="X220" i="4"/>
  <c r="X88" i="4"/>
  <c r="V88" i="4"/>
  <c r="T88" i="4"/>
  <c r="R88" i="4"/>
  <c r="Q88" i="4"/>
  <c r="P88" i="4"/>
  <c r="X68" i="4"/>
  <c r="V68" i="4"/>
  <c r="T68" i="4"/>
  <c r="R68" i="4"/>
  <c r="Q68" i="4"/>
  <c r="P68" i="4"/>
  <c r="AA69" i="3"/>
  <c r="X69" i="3"/>
  <c r="V69" i="3"/>
  <c r="T69" i="3"/>
  <c r="R69" i="3"/>
  <c r="Q69" i="3"/>
  <c r="P69" i="3"/>
  <c r="X90" i="3"/>
  <c r="V90" i="3"/>
  <c r="T90" i="3"/>
  <c r="R90" i="3"/>
  <c r="Q90" i="3"/>
  <c r="P90" i="3"/>
  <c r="X69" i="2"/>
  <c r="V69" i="2"/>
  <c r="T69" i="2"/>
  <c r="R69" i="2"/>
  <c r="Q69" i="2"/>
  <c r="P69" i="2"/>
  <c r="K41" i="5" l="1"/>
  <c r="K40" i="5"/>
  <c r="BA63" i="1"/>
  <c r="K39" i="5"/>
  <c r="AZ63" i="1"/>
  <c r="BI214" i="5"/>
  <c r="BH214" i="5"/>
  <c r="BG214" i="5"/>
  <c r="BF214" i="5"/>
  <c r="K214" i="5"/>
  <c r="BE214" i="5"/>
  <c r="BK214" i="5"/>
  <c r="BI212" i="5"/>
  <c r="BH212" i="5"/>
  <c r="BG212" i="5"/>
  <c r="BF212" i="5"/>
  <c r="BK212" i="5"/>
  <c r="K212" i="5"/>
  <c r="BE212" i="5"/>
  <c r="BI210" i="5"/>
  <c r="BH210" i="5"/>
  <c r="BG210" i="5"/>
  <c r="BF210" i="5"/>
  <c r="BK210" i="5"/>
  <c r="K210" i="5"/>
  <c r="BE210" i="5"/>
  <c r="BI208" i="5"/>
  <c r="BH208" i="5"/>
  <c r="BG208" i="5"/>
  <c r="BF208" i="5"/>
  <c r="BK208" i="5"/>
  <c r="BI206" i="5"/>
  <c r="BH206" i="5"/>
  <c r="BG206" i="5"/>
  <c r="BF206" i="5"/>
  <c r="K206" i="5"/>
  <c r="BE206" i="5"/>
  <c r="BK206" i="5"/>
  <c r="BI204" i="5"/>
  <c r="BH204" i="5"/>
  <c r="BG204" i="5"/>
  <c r="BF204" i="5"/>
  <c r="BK204" i="5"/>
  <c r="K204" i="5"/>
  <c r="BE204" i="5"/>
  <c r="BI202" i="5"/>
  <c r="BH202" i="5"/>
  <c r="BG202" i="5"/>
  <c r="BF202" i="5"/>
  <c r="BK202" i="5"/>
  <c r="K202" i="5"/>
  <c r="BI200" i="5"/>
  <c r="BH200" i="5"/>
  <c r="BG200" i="5"/>
  <c r="BF200" i="5"/>
  <c r="BK200" i="5"/>
  <c r="BI198" i="5"/>
  <c r="BH198" i="5"/>
  <c r="BG198" i="5"/>
  <c r="BF198" i="5"/>
  <c r="K198" i="5"/>
  <c r="BE198" i="5" s="1"/>
  <c r="BI196" i="5"/>
  <c r="BH196" i="5"/>
  <c r="BG196" i="5"/>
  <c r="BF196" i="5"/>
  <c r="BK196" i="5"/>
  <c r="K196" i="5"/>
  <c r="BE196" i="5" s="1"/>
  <c r="BI194" i="5"/>
  <c r="BH194" i="5"/>
  <c r="BG194" i="5"/>
  <c r="BF194" i="5"/>
  <c r="BK194" i="5"/>
  <c r="K194" i="5"/>
  <c r="BE194" i="5"/>
  <c r="BI192" i="5"/>
  <c r="BH192" i="5"/>
  <c r="BG192" i="5"/>
  <c r="BF192" i="5"/>
  <c r="BK192" i="5"/>
  <c r="BI190" i="5"/>
  <c r="BH190" i="5"/>
  <c r="BG190" i="5"/>
  <c r="BF190" i="5"/>
  <c r="K190" i="5"/>
  <c r="BI188" i="5"/>
  <c r="BH188" i="5"/>
  <c r="BG188" i="5"/>
  <c r="BF188" i="5"/>
  <c r="BK188" i="5"/>
  <c r="K188" i="5"/>
  <c r="BE188" i="5" s="1"/>
  <c r="BI186" i="5"/>
  <c r="BH186" i="5"/>
  <c r="BG186" i="5"/>
  <c r="BF186" i="5"/>
  <c r="BK186" i="5"/>
  <c r="K186" i="5"/>
  <c r="BE186" i="5" s="1"/>
  <c r="BI184" i="5"/>
  <c r="BH184" i="5"/>
  <c r="BG184" i="5"/>
  <c r="BF184" i="5"/>
  <c r="BK184" i="5"/>
  <c r="BI182" i="5"/>
  <c r="BH182" i="5"/>
  <c r="BG182" i="5"/>
  <c r="BF182" i="5"/>
  <c r="K182" i="5"/>
  <c r="BE182" i="5"/>
  <c r="BI180" i="5"/>
  <c r="BH180" i="5"/>
  <c r="BG180" i="5"/>
  <c r="BF180" i="5"/>
  <c r="BK180" i="5"/>
  <c r="K180" i="5"/>
  <c r="BI178" i="5"/>
  <c r="BH178" i="5"/>
  <c r="BG178" i="5"/>
  <c r="BF178" i="5"/>
  <c r="BK178" i="5"/>
  <c r="K178" i="5"/>
  <c r="BE178" i="5"/>
  <c r="BI176" i="5"/>
  <c r="BH176" i="5"/>
  <c r="BG176" i="5"/>
  <c r="BF176" i="5"/>
  <c r="BK176" i="5"/>
  <c r="BI174" i="5"/>
  <c r="BH174" i="5"/>
  <c r="BG174" i="5"/>
  <c r="BF174" i="5"/>
  <c r="K174" i="5"/>
  <c r="BE174" i="5"/>
  <c r="BI172" i="5"/>
  <c r="BH172" i="5"/>
  <c r="BG172" i="5"/>
  <c r="BF172" i="5"/>
  <c r="BK172" i="5"/>
  <c r="K172" i="5"/>
  <c r="BE172" i="5" s="1"/>
  <c r="BI170" i="5"/>
  <c r="BH170" i="5"/>
  <c r="BG170" i="5"/>
  <c r="BF170" i="5"/>
  <c r="BK170" i="5"/>
  <c r="K170" i="5"/>
  <c r="BI168" i="5"/>
  <c r="BH168" i="5"/>
  <c r="BG168" i="5"/>
  <c r="BF168" i="5"/>
  <c r="BK168" i="5"/>
  <c r="BI166" i="5"/>
  <c r="BH166" i="5"/>
  <c r="BG166" i="5"/>
  <c r="BF166" i="5"/>
  <c r="K166" i="5"/>
  <c r="BE166" i="5"/>
  <c r="BI164" i="5"/>
  <c r="BH164" i="5"/>
  <c r="BG164" i="5"/>
  <c r="BF164" i="5"/>
  <c r="BK164" i="5"/>
  <c r="K164" i="5"/>
  <c r="BE164" i="5" s="1"/>
  <c r="BI162" i="5"/>
  <c r="BH162" i="5"/>
  <c r="BG162" i="5"/>
  <c r="BF162" i="5"/>
  <c r="BK162" i="5"/>
  <c r="K162" i="5"/>
  <c r="BE162" i="5"/>
  <c r="BI160" i="5"/>
  <c r="BH160" i="5"/>
  <c r="BG160" i="5"/>
  <c r="BF160" i="5"/>
  <c r="BK160" i="5"/>
  <c r="BI158" i="5"/>
  <c r="BH158" i="5"/>
  <c r="BG158" i="5"/>
  <c r="BF158" i="5"/>
  <c r="K158" i="5"/>
  <c r="BE158" i="5"/>
  <c r="BI156" i="5"/>
  <c r="BH156" i="5"/>
  <c r="BG156" i="5"/>
  <c r="BF156" i="5"/>
  <c r="BK156" i="5"/>
  <c r="K156" i="5"/>
  <c r="BE156" i="5" s="1"/>
  <c r="BI154" i="5"/>
  <c r="BH154" i="5"/>
  <c r="BG154" i="5"/>
  <c r="BF154" i="5"/>
  <c r="BK154" i="5"/>
  <c r="K154" i="5"/>
  <c r="BE154" i="5"/>
  <c r="BI152" i="5"/>
  <c r="BH152" i="5"/>
  <c r="BG152" i="5"/>
  <c r="BF152" i="5"/>
  <c r="BK152" i="5"/>
  <c r="BI150" i="5"/>
  <c r="BH150" i="5"/>
  <c r="BG150" i="5"/>
  <c r="BF150" i="5"/>
  <c r="BK150" i="5"/>
  <c r="K150" i="5"/>
  <c r="BE150" i="5"/>
  <c r="BI148" i="5"/>
  <c r="BH148" i="5"/>
  <c r="BG148" i="5"/>
  <c r="BF148" i="5"/>
  <c r="BK148" i="5"/>
  <c r="K148" i="5"/>
  <c r="BE148" i="5"/>
  <c r="BI146" i="5"/>
  <c r="BH146" i="5"/>
  <c r="BG146" i="5"/>
  <c r="BF146" i="5"/>
  <c r="K146" i="5"/>
  <c r="BE146" i="5" s="1"/>
  <c r="BK146" i="5"/>
  <c r="BI144" i="5"/>
  <c r="BH144" i="5"/>
  <c r="BG144" i="5"/>
  <c r="BF144" i="5"/>
  <c r="BK144" i="5"/>
  <c r="BI142" i="5"/>
  <c r="BH142" i="5"/>
  <c r="BG142" i="5"/>
  <c r="BF142" i="5"/>
  <c r="K142" i="5"/>
  <c r="BE142" i="5" s="1"/>
  <c r="BI140" i="5"/>
  <c r="BH140" i="5"/>
  <c r="BG140" i="5"/>
  <c r="BF140" i="5"/>
  <c r="BK140" i="5"/>
  <c r="K140" i="5"/>
  <c r="BE140" i="5"/>
  <c r="BI138" i="5"/>
  <c r="BH138" i="5"/>
  <c r="BG138" i="5"/>
  <c r="BF138" i="5"/>
  <c r="BK138" i="5"/>
  <c r="K138" i="5"/>
  <c r="BE138" i="5"/>
  <c r="BI136" i="5"/>
  <c r="BH136" i="5"/>
  <c r="BG136" i="5"/>
  <c r="BF136" i="5"/>
  <c r="BK136" i="5"/>
  <c r="BI134" i="5"/>
  <c r="BH134" i="5"/>
  <c r="BG134" i="5"/>
  <c r="BF134" i="5"/>
  <c r="K134" i="5"/>
  <c r="BE134" i="5"/>
  <c r="BI132" i="5"/>
  <c r="BH132" i="5"/>
  <c r="BG132" i="5"/>
  <c r="BF132" i="5"/>
  <c r="BK132" i="5"/>
  <c r="K132" i="5"/>
  <c r="BE132" i="5" s="1"/>
  <c r="BI130" i="5"/>
  <c r="BH130" i="5"/>
  <c r="BG130" i="5"/>
  <c r="BF130" i="5"/>
  <c r="BK130" i="5"/>
  <c r="K130" i="5"/>
  <c r="BE130" i="5"/>
  <c r="BI128" i="5"/>
  <c r="BH128" i="5"/>
  <c r="BG128" i="5"/>
  <c r="BF128" i="5"/>
  <c r="BK128" i="5"/>
  <c r="BI126" i="5"/>
  <c r="BH126" i="5"/>
  <c r="BG126" i="5"/>
  <c r="BF126" i="5"/>
  <c r="K126" i="5"/>
  <c r="BE126" i="5"/>
  <c r="BI124" i="5"/>
  <c r="BH124" i="5"/>
  <c r="BG124" i="5"/>
  <c r="BF124" i="5"/>
  <c r="BK124" i="5"/>
  <c r="K124" i="5"/>
  <c r="BE124" i="5"/>
  <c r="BI122" i="5"/>
  <c r="BH122" i="5"/>
  <c r="BG122" i="5"/>
  <c r="BF122" i="5"/>
  <c r="BK122" i="5"/>
  <c r="K122" i="5"/>
  <c r="BE122" i="5" s="1"/>
  <c r="BI120" i="5"/>
  <c r="BH120" i="5"/>
  <c r="BG120" i="5"/>
  <c r="BF120" i="5"/>
  <c r="BK120" i="5"/>
  <c r="BI118" i="5"/>
  <c r="BH118" i="5"/>
  <c r="BG118" i="5"/>
  <c r="BF118" i="5"/>
  <c r="BK118" i="5"/>
  <c r="K118" i="5"/>
  <c r="BE118" i="5" s="1"/>
  <c r="BI116" i="5"/>
  <c r="BH116" i="5"/>
  <c r="BG116" i="5"/>
  <c r="BF116" i="5"/>
  <c r="K116" i="5"/>
  <c r="BE116" i="5"/>
  <c r="BK116" i="5"/>
  <c r="BI114" i="5"/>
  <c r="BH114" i="5"/>
  <c r="BG114" i="5"/>
  <c r="BF114" i="5"/>
  <c r="BK114" i="5"/>
  <c r="BI112" i="5"/>
  <c r="BH112" i="5"/>
  <c r="BG112" i="5"/>
  <c r="BF112" i="5"/>
  <c r="BK112" i="5"/>
  <c r="K112" i="5"/>
  <c r="BE112" i="5"/>
  <c r="BI110" i="5"/>
  <c r="BH110" i="5"/>
  <c r="BG110" i="5"/>
  <c r="BF110" i="5"/>
  <c r="BK110" i="5"/>
  <c r="K110" i="5"/>
  <c r="BE110" i="5"/>
  <c r="BI108" i="5"/>
  <c r="BH108" i="5"/>
  <c r="BG108" i="5"/>
  <c r="BF108" i="5"/>
  <c r="BK108" i="5"/>
  <c r="K108" i="5"/>
  <c r="BE108" i="5"/>
  <c r="BI106" i="5"/>
  <c r="BH106" i="5"/>
  <c r="BG106" i="5"/>
  <c r="BF106" i="5"/>
  <c r="BK106" i="5"/>
  <c r="K106" i="5"/>
  <c r="BE106" i="5" s="1"/>
  <c r="BI104" i="5"/>
  <c r="BH104" i="5"/>
  <c r="BG104" i="5"/>
  <c r="BF104" i="5"/>
  <c r="BK104" i="5"/>
  <c r="K104" i="5"/>
  <c r="BE104" i="5"/>
  <c r="BI102" i="5"/>
  <c r="BH102" i="5"/>
  <c r="BG102" i="5"/>
  <c r="BF102" i="5"/>
  <c r="K102" i="5"/>
  <c r="BI100" i="5"/>
  <c r="BH100" i="5"/>
  <c r="BG100" i="5"/>
  <c r="BF100" i="5"/>
  <c r="BK100" i="5"/>
  <c r="K100" i="5"/>
  <c r="BE100" i="5"/>
  <c r="BI98" i="5"/>
  <c r="BH98" i="5"/>
  <c r="BG98" i="5"/>
  <c r="BF98" i="5"/>
  <c r="BK98" i="5"/>
  <c r="K98" i="5"/>
  <c r="BE98" i="5" s="1"/>
  <c r="BI96" i="5"/>
  <c r="BH96" i="5"/>
  <c r="BG96" i="5"/>
  <c r="BF96" i="5"/>
  <c r="BK96" i="5"/>
  <c r="BI94" i="5"/>
  <c r="BH94" i="5"/>
  <c r="BG94" i="5"/>
  <c r="BF94" i="5"/>
  <c r="BK94" i="5"/>
  <c r="K94" i="5"/>
  <c r="BE94" i="5" s="1"/>
  <c r="BI92" i="5"/>
  <c r="BH92" i="5"/>
  <c r="BG92" i="5"/>
  <c r="BF92" i="5"/>
  <c r="BK92" i="5"/>
  <c r="K92" i="5"/>
  <c r="BE92" i="5"/>
  <c r="BI90" i="5"/>
  <c r="BH90" i="5"/>
  <c r="BG90" i="5"/>
  <c r="BF90" i="5"/>
  <c r="K90" i="5"/>
  <c r="BE90" i="5" s="1"/>
  <c r="BK90" i="5"/>
  <c r="BI88" i="5"/>
  <c r="BH88" i="5"/>
  <c r="F40" i="5" s="1"/>
  <c r="BE63" i="1" s="1"/>
  <c r="BG88" i="5"/>
  <c r="BF88" i="5"/>
  <c r="F38" i="5"/>
  <c r="BC63" i="1" s="1"/>
  <c r="R87" i="5"/>
  <c r="J63" i="5" s="1"/>
  <c r="K32" i="5" s="1"/>
  <c r="AT63" i="1" s="1"/>
  <c r="Q87" i="5"/>
  <c r="I63" i="5" s="1"/>
  <c r="K31" i="5" s="1"/>
  <c r="AS63" i="1" s="1"/>
  <c r="X87" i="5"/>
  <c r="V87" i="5"/>
  <c r="T87" i="5"/>
  <c r="AW63" i="1" s="1"/>
  <c r="BK88" i="5"/>
  <c r="F81" i="5"/>
  <c r="E79" i="5"/>
  <c r="K33" i="5"/>
  <c r="F56" i="5"/>
  <c r="E54" i="5"/>
  <c r="J24" i="5"/>
  <c r="E24" i="5"/>
  <c r="J84" i="5" s="1"/>
  <c r="J23" i="5"/>
  <c r="J21" i="5"/>
  <c r="E21" i="5"/>
  <c r="J58" i="5" s="1"/>
  <c r="J20" i="5"/>
  <c r="J18" i="5"/>
  <c r="E18" i="5"/>
  <c r="F84" i="5" s="1"/>
  <c r="J17" i="5"/>
  <c r="J15" i="5"/>
  <c r="E15" i="5"/>
  <c r="F83" i="5" s="1"/>
  <c r="F58" i="5"/>
  <c r="J14" i="5"/>
  <c r="J12" i="5"/>
  <c r="J81" i="5" s="1"/>
  <c r="E7" i="5"/>
  <c r="E77" i="5" s="1"/>
  <c r="K41" i="4"/>
  <c r="K40" i="4"/>
  <c r="BA62" i="1" s="1"/>
  <c r="K39" i="4"/>
  <c r="AZ62" i="1" s="1"/>
  <c r="BI219" i="4"/>
  <c r="BH219" i="4"/>
  <c r="BG219" i="4"/>
  <c r="BF219" i="4"/>
  <c r="BK219" i="4"/>
  <c r="K219" i="4"/>
  <c r="BE219" i="4" s="1"/>
  <c r="BI217" i="4"/>
  <c r="BH217" i="4"/>
  <c r="BG217" i="4"/>
  <c r="BF217" i="4"/>
  <c r="BK217" i="4"/>
  <c r="BI215" i="4"/>
  <c r="BH215" i="4"/>
  <c r="BG215" i="4"/>
  <c r="BF215" i="4"/>
  <c r="K215" i="4"/>
  <c r="BK215" i="4"/>
  <c r="BI213" i="4"/>
  <c r="BH213" i="4"/>
  <c r="BG213" i="4"/>
  <c r="BF213" i="4"/>
  <c r="BK213" i="4"/>
  <c r="K213" i="4"/>
  <c r="BI211" i="4"/>
  <c r="BH211" i="4"/>
  <c r="BG211" i="4"/>
  <c r="BF211" i="4"/>
  <c r="BK211" i="4"/>
  <c r="K211" i="4"/>
  <c r="BE211" i="4"/>
  <c r="BI209" i="4"/>
  <c r="BH209" i="4"/>
  <c r="BG209" i="4"/>
  <c r="BF209" i="4"/>
  <c r="BK209" i="4"/>
  <c r="BI207" i="4"/>
  <c r="BH207" i="4"/>
  <c r="BG207" i="4"/>
  <c r="BF207" i="4"/>
  <c r="K207" i="4"/>
  <c r="BK207" i="4"/>
  <c r="BI205" i="4"/>
  <c r="BH205" i="4"/>
  <c r="BG205" i="4"/>
  <c r="BF205" i="4"/>
  <c r="BK205" i="4"/>
  <c r="K205" i="4"/>
  <c r="BI203" i="4"/>
  <c r="BH203" i="4"/>
  <c r="BG203" i="4"/>
  <c r="BF203" i="4"/>
  <c r="BK203" i="4"/>
  <c r="K203" i="4"/>
  <c r="BE203" i="4"/>
  <c r="BI201" i="4"/>
  <c r="BH201" i="4"/>
  <c r="BG201" i="4"/>
  <c r="BF201" i="4"/>
  <c r="BK201" i="4"/>
  <c r="BI199" i="4"/>
  <c r="BH199" i="4"/>
  <c r="BG199" i="4"/>
  <c r="BF199" i="4"/>
  <c r="K199" i="4"/>
  <c r="BI197" i="4"/>
  <c r="BH197" i="4"/>
  <c r="BG197" i="4"/>
  <c r="BF197" i="4"/>
  <c r="BK197" i="4"/>
  <c r="K197" i="4"/>
  <c r="BI195" i="4"/>
  <c r="BH195" i="4"/>
  <c r="BG195" i="4"/>
  <c r="BF195" i="4"/>
  <c r="BK195" i="4"/>
  <c r="K195" i="4"/>
  <c r="BI193" i="4"/>
  <c r="BH193" i="4"/>
  <c r="BG193" i="4"/>
  <c r="BF193" i="4"/>
  <c r="BK193" i="4"/>
  <c r="BI191" i="4"/>
  <c r="BH191" i="4"/>
  <c r="BG191" i="4"/>
  <c r="BF191" i="4"/>
  <c r="K191" i="4"/>
  <c r="BI189" i="4"/>
  <c r="BH189" i="4"/>
  <c r="BG189" i="4"/>
  <c r="BF189" i="4"/>
  <c r="BK189" i="4"/>
  <c r="K189" i="4"/>
  <c r="BE189" i="4" s="1"/>
  <c r="BI187" i="4"/>
  <c r="BH187" i="4"/>
  <c r="BG187" i="4"/>
  <c r="BF187" i="4"/>
  <c r="BK187" i="4"/>
  <c r="K187" i="4"/>
  <c r="BE187" i="4"/>
  <c r="BI185" i="4"/>
  <c r="BH185" i="4"/>
  <c r="BG185" i="4"/>
  <c r="BF185" i="4"/>
  <c r="BK185" i="4"/>
  <c r="BI183" i="4"/>
  <c r="BH183" i="4"/>
  <c r="BG183" i="4"/>
  <c r="BF183" i="4"/>
  <c r="K183" i="4"/>
  <c r="BI181" i="4"/>
  <c r="BH181" i="4"/>
  <c r="BG181" i="4"/>
  <c r="BF181" i="4"/>
  <c r="BK181" i="4"/>
  <c r="K181" i="4"/>
  <c r="BE181" i="4" s="1"/>
  <c r="BI179" i="4"/>
  <c r="BH179" i="4"/>
  <c r="BG179" i="4"/>
  <c r="BF179" i="4"/>
  <c r="BK179" i="4"/>
  <c r="K179" i="4"/>
  <c r="BE179" i="4"/>
  <c r="BI177" i="4"/>
  <c r="BH177" i="4"/>
  <c r="BG177" i="4"/>
  <c r="BF177" i="4"/>
  <c r="BK177" i="4"/>
  <c r="BI175" i="4"/>
  <c r="BH175" i="4"/>
  <c r="BG175" i="4"/>
  <c r="BF175" i="4"/>
  <c r="K175" i="4"/>
  <c r="BI173" i="4"/>
  <c r="BH173" i="4"/>
  <c r="BG173" i="4"/>
  <c r="BF173" i="4"/>
  <c r="BK173" i="4"/>
  <c r="K173" i="4"/>
  <c r="BI171" i="4"/>
  <c r="BH171" i="4"/>
  <c r="BG171" i="4"/>
  <c r="BF171" i="4"/>
  <c r="BK171" i="4"/>
  <c r="K171" i="4"/>
  <c r="BE171" i="4"/>
  <c r="BI169" i="4"/>
  <c r="BH169" i="4"/>
  <c r="BG169" i="4"/>
  <c r="BF169" i="4"/>
  <c r="BK169" i="4"/>
  <c r="BI167" i="4"/>
  <c r="BH167" i="4"/>
  <c r="BG167" i="4"/>
  <c r="BF167" i="4"/>
  <c r="K167" i="4"/>
  <c r="BI165" i="4"/>
  <c r="BH165" i="4"/>
  <c r="BG165" i="4"/>
  <c r="BF165" i="4"/>
  <c r="BK165" i="4"/>
  <c r="K165" i="4"/>
  <c r="BI163" i="4"/>
  <c r="BH163" i="4"/>
  <c r="BG163" i="4"/>
  <c r="BF163" i="4"/>
  <c r="BK163" i="4"/>
  <c r="K163" i="4"/>
  <c r="BI161" i="4"/>
  <c r="BH161" i="4"/>
  <c r="BG161" i="4"/>
  <c r="BF161" i="4"/>
  <c r="BK161" i="4"/>
  <c r="K161" i="4"/>
  <c r="BI159" i="4"/>
  <c r="BH159" i="4"/>
  <c r="BG159" i="4"/>
  <c r="BF159" i="4"/>
  <c r="K159" i="4"/>
  <c r="BK159" i="4"/>
  <c r="BI157" i="4"/>
  <c r="BH157" i="4"/>
  <c r="BG157" i="4"/>
  <c r="BF157" i="4"/>
  <c r="BK157" i="4"/>
  <c r="BI155" i="4"/>
  <c r="BH155" i="4"/>
  <c r="BG155" i="4"/>
  <c r="BF155" i="4"/>
  <c r="BK155" i="4"/>
  <c r="K155" i="4"/>
  <c r="BE155" i="4" s="1"/>
  <c r="BI152" i="4"/>
  <c r="BH152" i="4"/>
  <c r="BG152" i="4"/>
  <c r="BF152" i="4"/>
  <c r="K152" i="4"/>
  <c r="BK152" i="4"/>
  <c r="BI148" i="4"/>
  <c r="BH148" i="4"/>
  <c r="BG148" i="4"/>
  <c r="BF148" i="4"/>
  <c r="BK148" i="4"/>
  <c r="BI146" i="4"/>
  <c r="BH146" i="4"/>
  <c r="BG146" i="4"/>
  <c r="BF146" i="4"/>
  <c r="K146" i="4"/>
  <c r="BI144" i="4"/>
  <c r="BH144" i="4"/>
  <c r="BG144" i="4"/>
  <c r="BF144" i="4"/>
  <c r="BK144" i="4"/>
  <c r="K144" i="4"/>
  <c r="BI142" i="4"/>
  <c r="BH142" i="4"/>
  <c r="BG142" i="4"/>
  <c r="BF142" i="4"/>
  <c r="BK142" i="4"/>
  <c r="K142" i="4"/>
  <c r="BI140" i="4"/>
  <c r="BH140" i="4"/>
  <c r="BG140" i="4"/>
  <c r="BF140" i="4"/>
  <c r="BK140" i="4"/>
  <c r="BI138" i="4"/>
  <c r="BH138" i="4"/>
  <c r="BG138" i="4"/>
  <c r="BF138" i="4"/>
  <c r="K138" i="4"/>
  <c r="BE138" i="4"/>
  <c r="BI136" i="4"/>
  <c r="BH136" i="4"/>
  <c r="BG136" i="4"/>
  <c r="BF136" i="4"/>
  <c r="BK136" i="4"/>
  <c r="K136" i="4"/>
  <c r="BI134" i="4"/>
  <c r="BH134" i="4"/>
  <c r="BG134" i="4"/>
  <c r="BF134" i="4"/>
  <c r="BK134" i="4"/>
  <c r="K134" i="4"/>
  <c r="BI132" i="4"/>
  <c r="BH132" i="4"/>
  <c r="BG132" i="4"/>
  <c r="BF132" i="4"/>
  <c r="K132" i="4"/>
  <c r="BK132" i="4"/>
  <c r="BI130" i="4"/>
  <c r="BH130" i="4"/>
  <c r="BG130" i="4"/>
  <c r="BF130" i="4"/>
  <c r="BK130" i="4"/>
  <c r="BI128" i="4"/>
  <c r="BH128" i="4"/>
  <c r="BG128" i="4"/>
  <c r="BF128" i="4"/>
  <c r="BK128" i="4"/>
  <c r="K128" i="4"/>
  <c r="BI126" i="4"/>
  <c r="BH126" i="4"/>
  <c r="BG126" i="4"/>
  <c r="BF126" i="4"/>
  <c r="BK126" i="4"/>
  <c r="K126" i="4"/>
  <c r="BE126" i="4"/>
  <c r="BI124" i="4"/>
  <c r="BH124" i="4"/>
  <c r="BG124" i="4"/>
  <c r="BF124" i="4"/>
  <c r="K124" i="4"/>
  <c r="BK124" i="4"/>
  <c r="BI122" i="4"/>
  <c r="BH122" i="4"/>
  <c r="BG122" i="4"/>
  <c r="BF122" i="4"/>
  <c r="BK122" i="4"/>
  <c r="BI120" i="4"/>
  <c r="BH120" i="4"/>
  <c r="BG120" i="4"/>
  <c r="BF120" i="4"/>
  <c r="BK120" i="4"/>
  <c r="K120" i="4"/>
  <c r="BI118" i="4"/>
  <c r="BH118" i="4"/>
  <c r="BG118" i="4"/>
  <c r="BF118" i="4"/>
  <c r="BK118" i="4"/>
  <c r="K118" i="4"/>
  <c r="BI116" i="4"/>
  <c r="BH116" i="4"/>
  <c r="BG116" i="4"/>
  <c r="BF116" i="4"/>
  <c r="K116" i="4"/>
  <c r="BK116" i="4"/>
  <c r="BI114" i="4"/>
  <c r="BH114" i="4"/>
  <c r="BG114" i="4"/>
  <c r="BF114" i="4"/>
  <c r="BK114" i="4"/>
  <c r="BI112" i="4"/>
  <c r="BH112" i="4"/>
  <c r="BG112" i="4"/>
  <c r="BF112" i="4"/>
  <c r="BI110" i="4"/>
  <c r="BH110" i="4"/>
  <c r="BG110" i="4"/>
  <c r="BF110" i="4"/>
  <c r="T87" i="4"/>
  <c r="AW62" i="1" s="1"/>
  <c r="BK110" i="4"/>
  <c r="K110" i="4"/>
  <c r="BI108" i="4"/>
  <c r="BH108" i="4"/>
  <c r="BG108" i="4"/>
  <c r="BF108" i="4"/>
  <c r="BK108" i="4"/>
  <c r="K108" i="4"/>
  <c r="BI106" i="4"/>
  <c r="BH106" i="4"/>
  <c r="BG106" i="4"/>
  <c r="BF106" i="4"/>
  <c r="K106" i="4"/>
  <c r="BK106" i="4"/>
  <c r="BI104" i="4"/>
  <c r="BH104" i="4"/>
  <c r="BG104" i="4"/>
  <c r="BF104" i="4"/>
  <c r="BI102" i="4"/>
  <c r="BH102" i="4"/>
  <c r="BG102" i="4"/>
  <c r="BF102" i="4"/>
  <c r="BK102" i="4"/>
  <c r="K102" i="4"/>
  <c r="BI100" i="4"/>
  <c r="BH100" i="4"/>
  <c r="BG100" i="4"/>
  <c r="BF100" i="4"/>
  <c r="BK100" i="4"/>
  <c r="K100" i="4"/>
  <c r="BE100" i="4" s="1"/>
  <c r="BI98" i="4"/>
  <c r="BH98" i="4"/>
  <c r="BG98" i="4"/>
  <c r="BF98" i="4"/>
  <c r="K98" i="4"/>
  <c r="BK98" i="4"/>
  <c r="BI96" i="4"/>
  <c r="BH96" i="4"/>
  <c r="BG96" i="4"/>
  <c r="BF96" i="4"/>
  <c r="BI94" i="4"/>
  <c r="BH94" i="4"/>
  <c r="BG94" i="4"/>
  <c r="BF94" i="4"/>
  <c r="BK94" i="4"/>
  <c r="K94" i="4"/>
  <c r="BI92" i="4"/>
  <c r="BH92" i="4"/>
  <c r="BG92" i="4"/>
  <c r="BF92" i="4"/>
  <c r="BK92" i="4"/>
  <c r="K92" i="4"/>
  <c r="BE92" i="4" s="1"/>
  <c r="BI90" i="4"/>
  <c r="BH90" i="4"/>
  <c r="BG90" i="4"/>
  <c r="BF90" i="4"/>
  <c r="X87" i="4"/>
  <c r="K90" i="4"/>
  <c r="BK90" i="4"/>
  <c r="BI88" i="4"/>
  <c r="BH88" i="4"/>
  <c r="BG88" i="4"/>
  <c r="BF88" i="4"/>
  <c r="BK88" i="4"/>
  <c r="K88" i="4"/>
  <c r="F81" i="4"/>
  <c r="E79" i="4"/>
  <c r="K33" i="4"/>
  <c r="F56" i="4"/>
  <c r="E54" i="4"/>
  <c r="J24" i="4"/>
  <c r="E24" i="4"/>
  <c r="J23" i="4"/>
  <c r="J21" i="4"/>
  <c r="E21" i="4"/>
  <c r="J58" i="4" s="1"/>
  <c r="J20" i="4"/>
  <c r="J18" i="4"/>
  <c r="E18" i="4"/>
  <c r="F84" i="4" s="1"/>
  <c r="J17" i="4"/>
  <c r="J15" i="4"/>
  <c r="E15" i="4"/>
  <c r="F58" i="4" s="1"/>
  <c r="J14" i="4"/>
  <c r="J12" i="4"/>
  <c r="J56" i="4" s="1"/>
  <c r="E7" i="4"/>
  <c r="E52" i="4" s="1"/>
  <c r="K41" i="3"/>
  <c r="K40" i="3"/>
  <c r="BA61" i="1"/>
  <c r="K39" i="3"/>
  <c r="AZ61" i="1"/>
  <c r="BI94" i="3"/>
  <c r="BH94" i="3"/>
  <c r="BG94" i="3"/>
  <c r="BF94" i="3"/>
  <c r="R94" i="3"/>
  <c r="R89" i="3" s="1"/>
  <c r="R88" i="3" s="1"/>
  <c r="J63" i="3" s="1"/>
  <c r="K32" i="3" s="1"/>
  <c r="AT61" i="1" s="1"/>
  <c r="Q94" i="3"/>
  <c r="X94" i="3"/>
  <c r="V94" i="3"/>
  <c r="T94" i="3"/>
  <c r="P94" i="3"/>
  <c r="BK94" i="3" s="1"/>
  <c r="K94" i="3"/>
  <c r="BE94" i="3"/>
  <c r="BI92" i="3"/>
  <c r="BH92" i="3"/>
  <c r="BG92" i="3"/>
  <c r="BF92" i="3"/>
  <c r="R92" i="3"/>
  <c r="Q92" i="3"/>
  <c r="Q89" i="3"/>
  <c r="I64" i="3" s="1"/>
  <c r="X92" i="3"/>
  <c r="X89" i="3" s="1"/>
  <c r="X88" i="3" s="1"/>
  <c r="V92" i="3"/>
  <c r="T92" i="3"/>
  <c r="P92" i="3"/>
  <c r="BI90" i="3"/>
  <c r="F41" i="3" s="1"/>
  <c r="BF61" i="1" s="1"/>
  <c r="BH90" i="3"/>
  <c r="BG90" i="3"/>
  <c r="F39" i="3" s="1"/>
  <c r="BD61" i="1" s="1"/>
  <c r="BF90" i="3"/>
  <c r="F38" i="3" s="1"/>
  <c r="BC61" i="1" s="1"/>
  <c r="V89" i="3"/>
  <c r="V88" i="3" s="1"/>
  <c r="T89" i="3"/>
  <c r="T88" i="3"/>
  <c r="AW61" i="1" s="1"/>
  <c r="F82" i="3"/>
  <c r="E80" i="3"/>
  <c r="K33" i="3"/>
  <c r="F56" i="3"/>
  <c r="E54" i="3"/>
  <c r="J24" i="3"/>
  <c r="E24" i="3"/>
  <c r="J85" i="3" s="1"/>
  <c r="J23" i="3"/>
  <c r="J21" i="3"/>
  <c r="E21" i="3"/>
  <c r="J20" i="3"/>
  <c r="J18" i="3"/>
  <c r="E18" i="3"/>
  <c r="F59" i="3" s="1"/>
  <c r="J17" i="3"/>
  <c r="J15" i="3"/>
  <c r="E15" i="3"/>
  <c r="F84" i="3" s="1"/>
  <c r="F58" i="3"/>
  <c r="J14" i="3"/>
  <c r="J12" i="3"/>
  <c r="J82" i="3" s="1"/>
  <c r="J56" i="3"/>
  <c r="E7" i="3"/>
  <c r="E52" i="3" s="1"/>
  <c r="K41" i="2"/>
  <c r="K40" i="2"/>
  <c r="BA60" i="1"/>
  <c r="K39" i="2"/>
  <c r="AZ60" i="1"/>
  <c r="BJ536" i="2"/>
  <c r="BI536" i="2"/>
  <c r="BH536" i="2"/>
  <c r="BG536" i="2"/>
  <c r="R536" i="2"/>
  <c r="Q536" i="2"/>
  <c r="X536" i="2"/>
  <c r="V536" i="2"/>
  <c r="T536" i="2"/>
  <c r="P536" i="2"/>
  <c r="BL536" i="2" s="1"/>
  <c r="K536" i="2"/>
  <c r="BF536" i="2" s="1"/>
  <c r="BJ534" i="2"/>
  <c r="BI534" i="2"/>
  <c r="BH534" i="2"/>
  <c r="BG534" i="2"/>
  <c r="R534" i="2"/>
  <c r="Q534" i="2"/>
  <c r="X534" i="2"/>
  <c r="V534" i="2"/>
  <c r="T534" i="2"/>
  <c r="P534" i="2"/>
  <c r="K534" i="2"/>
  <c r="BF534" i="2" s="1"/>
  <c r="BL534" i="2"/>
  <c r="BJ532" i="2"/>
  <c r="BI532" i="2"/>
  <c r="BH532" i="2"/>
  <c r="BG532" i="2"/>
  <c r="R532" i="2"/>
  <c r="Q532" i="2"/>
  <c r="X532" i="2"/>
  <c r="V532" i="2"/>
  <c r="T532" i="2"/>
  <c r="P532" i="2"/>
  <c r="BJ530" i="2"/>
  <c r="BI530" i="2"/>
  <c r="BH530" i="2"/>
  <c r="BG530" i="2"/>
  <c r="R530" i="2"/>
  <c r="Q530" i="2"/>
  <c r="X530" i="2"/>
  <c r="V530" i="2"/>
  <c r="T530" i="2"/>
  <c r="P530" i="2"/>
  <c r="BL530" i="2" s="1"/>
  <c r="K530" i="2"/>
  <c r="BF530" i="2" s="1"/>
  <c r="BJ528" i="2"/>
  <c r="BI528" i="2"/>
  <c r="BH528" i="2"/>
  <c r="BG528" i="2"/>
  <c r="R528" i="2"/>
  <c r="Q528" i="2"/>
  <c r="X528" i="2"/>
  <c r="V528" i="2"/>
  <c r="T528" i="2"/>
  <c r="P528" i="2"/>
  <c r="BL528" i="2"/>
  <c r="K528" i="2"/>
  <c r="BF528" i="2" s="1"/>
  <c r="BJ526" i="2"/>
  <c r="BI526" i="2"/>
  <c r="BH526" i="2"/>
  <c r="BG526" i="2"/>
  <c r="R526" i="2"/>
  <c r="Q526" i="2"/>
  <c r="X526" i="2"/>
  <c r="V526" i="2"/>
  <c r="T526" i="2"/>
  <c r="P526" i="2"/>
  <c r="K526" i="2" s="1"/>
  <c r="BJ524" i="2"/>
  <c r="BI524" i="2"/>
  <c r="BH524" i="2"/>
  <c r="BG524" i="2"/>
  <c r="R524" i="2"/>
  <c r="Q524" i="2"/>
  <c r="X524" i="2"/>
  <c r="V524" i="2"/>
  <c r="T524" i="2"/>
  <c r="P524" i="2"/>
  <c r="BJ522" i="2"/>
  <c r="BI522" i="2"/>
  <c r="BH522" i="2"/>
  <c r="BG522" i="2"/>
  <c r="R522" i="2"/>
  <c r="Q522" i="2"/>
  <c r="X522" i="2"/>
  <c r="V522" i="2"/>
  <c r="T522" i="2"/>
  <c r="P522" i="2"/>
  <c r="BL522" i="2"/>
  <c r="K522" i="2"/>
  <c r="BF522" i="2"/>
  <c r="BJ520" i="2"/>
  <c r="BI520" i="2"/>
  <c r="BH520" i="2"/>
  <c r="BG520" i="2"/>
  <c r="R520" i="2"/>
  <c r="Q520" i="2"/>
  <c r="X520" i="2"/>
  <c r="V520" i="2"/>
  <c r="T520" i="2"/>
  <c r="P520" i="2"/>
  <c r="BL520" i="2" s="1"/>
  <c r="K520" i="2"/>
  <c r="BF520" i="2" s="1"/>
  <c r="BJ518" i="2"/>
  <c r="BI518" i="2"/>
  <c r="BH518" i="2"/>
  <c r="BG518" i="2"/>
  <c r="R518" i="2"/>
  <c r="Q518" i="2"/>
  <c r="X518" i="2"/>
  <c r="V518" i="2"/>
  <c r="T518" i="2"/>
  <c r="P518" i="2"/>
  <c r="K518" i="2"/>
  <c r="BF518" i="2" s="1"/>
  <c r="BL518" i="2"/>
  <c r="BJ516" i="2"/>
  <c r="BI516" i="2"/>
  <c r="BH516" i="2"/>
  <c r="BG516" i="2"/>
  <c r="R516" i="2"/>
  <c r="Q516" i="2"/>
  <c r="X516" i="2"/>
  <c r="V516" i="2"/>
  <c r="T516" i="2"/>
  <c r="P516" i="2"/>
  <c r="BJ514" i="2"/>
  <c r="BI514" i="2"/>
  <c r="BH514" i="2"/>
  <c r="BG514" i="2"/>
  <c r="R514" i="2"/>
  <c r="Q514" i="2"/>
  <c r="X514" i="2"/>
  <c r="V514" i="2"/>
  <c r="T514" i="2"/>
  <c r="P514" i="2"/>
  <c r="BL514" i="2"/>
  <c r="K514" i="2"/>
  <c r="BF514" i="2"/>
  <c r="BJ512" i="2"/>
  <c r="BI512" i="2"/>
  <c r="BH512" i="2"/>
  <c r="BG512" i="2"/>
  <c r="R512" i="2"/>
  <c r="Q512" i="2"/>
  <c r="X512" i="2"/>
  <c r="V512" i="2"/>
  <c r="T512" i="2"/>
  <c r="P512" i="2"/>
  <c r="BL512" i="2"/>
  <c r="K512" i="2"/>
  <c r="BF512" i="2"/>
  <c r="BJ510" i="2"/>
  <c r="BI510" i="2"/>
  <c r="BH510" i="2"/>
  <c r="BG510" i="2"/>
  <c r="R510" i="2"/>
  <c r="Q510" i="2"/>
  <c r="X510" i="2"/>
  <c r="V510" i="2"/>
  <c r="T510" i="2"/>
  <c r="P510" i="2"/>
  <c r="BJ508" i="2"/>
  <c r="BI508" i="2"/>
  <c r="BH508" i="2"/>
  <c r="BG508" i="2"/>
  <c r="R508" i="2"/>
  <c r="Q508" i="2"/>
  <c r="X508" i="2"/>
  <c r="V508" i="2"/>
  <c r="T508" i="2"/>
  <c r="P508" i="2"/>
  <c r="BJ506" i="2"/>
  <c r="BI506" i="2"/>
  <c r="BH506" i="2"/>
  <c r="BG506" i="2"/>
  <c r="R506" i="2"/>
  <c r="Q506" i="2"/>
  <c r="X506" i="2"/>
  <c r="V506" i="2"/>
  <c r="T506" i="2"/>
  <c r="P506" i="2"/>
  <c r="K506" i="2" s="1"/>
  <c r="BL506" i="2"/>
  <c r="BJ504" i="2"/>
  <c r="BI504" i="2"/>
  <c r="BH504" i="2"/>
  <c r="BG504" i="2"/>
  <c r="R504" i="2"/>
  <c r="Q504" i="2"/>
  <c r="X504" i="2"/>
  <c r="V504" i="2"/>
  <c r="T504" i="2"/>
  <c r="P504" i="2"/>
  <c r="BL504" i="2" s="1"/>
  <c r="K504" i="2"/>
  <c r="BF504" i="2"/>
  <c r="BJ502" i="2"/>
  <c r="BI502" i="2"/>
  <c r="BH502" i="2"/>
  <c r="BG502" i="2"/>
  <c r="R502" i="2"/>
  <c r="Q502" i="2"/>
  <c r="X502" i="2"/>
  <c r="V502" i="2"/>
  <c r="T502" i="2"/>
  <c r="P502" i="2"/>
  <c r="K502" i="2"/>
  <c r="BF502" i="2"/>
  <c r="BL502" i="2"/>
  <c r="BJ500" i="2"/>
  <c r="BI500" i="2"/>
  <c r="BH500" i="2"/>
  <c r="BG500" i="2"/>
  <c r="R500" i="2"/>
  <c r="Q500" i="2"/>
  <c r="X500" i="2"/>
  <c r="V500" i="2"/>
  <c r="T500" i="2"/>
  <c r="P500" i="2"/>
  <c r="BJ498" i="2"/>
  <c r="BI498" i="2"/>
  <c r="BH498" i="2"/>
  <c r="BG498" i="2"/>
  <c r="R498" i="2"/>
  <c r="Q498" i="2"/>
  <c r="X498" i="2"/>
  <c r="V498" i="2"/>
  <c r="T498" i="2"/>
  <c r="P498" i="2"/>
  <c r="BL498" i="2" s="1"/>
  <c r="BJ496" i="2"/>
  <c r="BI496" i="2"/>
  <c r="BH496" i="2"/>
  <c r="BG496" i="2"/>
  <c r="R496" i="2"/>
  <c r="Q496" i="2"/>
  <c r="X496" i="2"/>
  <c r="V496" i="2"/>
  <c r="T496" i="2"/>
  <c r="P496" i="2"/>
  <c r="BL496" i="2"/>
  <c r="K496" i="2"/>
  <c r="BF496" i="2" s="1"/>
  <c r="BJ494" i="2"/>
  <c r="BI494" i="2"/>
  <c r="BH494" i="2"/>
  <c r="BG494" i="2"/>
  <c r="R494" i="2"/>
  <c r="Q494" i="2"/>
  <c r="X494" i="2"/>
  <c r="V494" i="2"/>
  <c r="T494" i="2"/>
  <c r="P494" i="2"/>
  <c r="BJ492" i="2"/>
  <c r="BI492" i="2"/>
  <c r="BH492" i="2"/>
  <c r="BG492" i="2"/>
  <c r="R492" i="2"/>
  <c r="Q492" i="2"/>
  <c r="X492" i="2"/>
  <c r="V492" i="2"/>
  <c r="T492" i="2"/>
  <c r="P492" i="2"/>
  <c r="BJ490" i="2"/>
  <c r="BI490" i="2"/>
  <c r="BH490" i="2"/>
  <c r="BG490" i="2"/>
  <c r="R490" i="2"/>
  <c r="Q490" i="2"/>
  <c r="X490" i="2"/>
  <c r="V490" i="2"/>
  <c r="T490" i="2"/>
  <c r="P490" i="2"/>
  <c r="BL490" i="2"/>
  <c r="K490" i="2"/>
  <c r="BF490" i="2"/>
  <c r="BJ488" i="2"/>
  <c r="BI488" i="2"/>
  <c r="BH488" i="2"/>
  <c r="BG488" i="2"/>
  <c r="R488" i="2"/>
  <c r="Q488" i="2"/>
  <c r="X488" i="2"/>
  <c r="V488" i="2"/>
  <c r="T488" i="2"/>
  <c r="P488" i="2"/>
  <c r="K488" i="2" s="1"/>
  <c r="BJ486" i="2"/>
  <c r="BI486" i="2"/>
  <c r="BH486" i="2"/>
  <c r="BG486" i="2"/>
  <c r="R486" i="2"/>
  <c r="Q486" i="2"/>
  <c r="X486" i="2"/>
  <c r="V486" i="2"/>
  <c r="T486" i="2"/>
  <c r="P486" i="2"/>
  <c r="K486" i="2"/>
  <c r="BF486" i="2"/>
  <c r="BL486" i="2"/>
  <c r="BJ484" i="2"/>
  <c r="BI484" i="2"/>
  <c r="BH484" i="2"/>
  <c r="BG484" i="2"/>
  <c r="R484" i="2"/>
  <c r="Q484" i="2"/>
  <c r="X484" i="2"/>
  <c r="V484" i="2"/>
  <c r="T484" i="2"/>
  <c r="P484" i="2"/>
  <c r="BJ482" i="2"/>
  <c r="BI482" i="2"/>
  <c r="BH482" i="2"/>
  <c r="BG482" i="2"/>
  <c r="R482" i="2"/>
  <c r="Q482" i="2"/>
  <c r="X482" i="2"/>
  <c r="V482" i="2"/>
  <c r="T482" i="2"/>
  <c r="P482" i="2"/>
  <c r="K482" i="2" s="1"/>
  <c r="BJ480" i="2"/>
  <c r="BI480" i="2"/>
  <c r="BH480" i="2"/>
  <c r="BG480" i="2"/>
  <c r="R480" i="2"/>
  <c r="Q480" i="2"/>
  <c r="X480" i="2"/>
  <c r="V480" i="2"/>
  <c r="T480" i="2"/>
  <c r="P480" i="2"/>
  <c r="BL480" i="2"/>
  <c r="K480" i="2"/>
  <c r="BF480" i="2" s="1"/>
  <c r="BJ478" i="2"/>
  <c r="BI478" i="2"/>
  <c r="BH478" i="2"/>
  <c r="BG478" i="2"/>
  <c r="R478" i="2"/>
  <c r="Q478" i="2"/>
  <c r="X478" i="2"/>
  <c r="V478" i="2"/>
  <c r="T478" i="2"/>
  <c r="P478" i="2"/>
  <c r="BJ476" i="2"/>
  <c r="BI476" i="2"/>
  <c r="BH476" i="2"/>
  <c r="BG476" i="2"/>
  <c r="R476" i="2"/>
  <c r="Q476" i="2"/>
  <c r="X476" i="2"/>
  <c r="V476" i="2"/>
  <c r="T476" i="2"/>
  <c r="P476" i="2"/>
  <c r="BJ474" i="2"/>
  <c r="BI474" i="2"/>
  <c r="BH474" i="2"/>
  <c r="BG474" i="2"/>
  <c r="R474" i="2"/>
  <c r="Q474" i="2"/>
  <c r="X474" i="2"/>
  <c r="V474" i="2"/>
  <c r="T474" i="2"/>
  <c r="P474" i="2"/>
  <c r="BL474" i="2"/>
  <c r="K474" i="2"/>
  <c r="BF474" i="2"/>
  <c r="BJ472" i="2"/>
  <c r="BI472" i="2"/>
  <c r="BH472" i="2"/>
  <c r="BG472" i="2"/>
  <c r="R472" i="2"/>
  <c r="Q472" i="2"/>
  <c r="X472" i="2"/>
  <c r="V472" i="2"/>
  <c r="T472" i="2"/>
  <c r="P472" i="2"/>
  <c r="BL472" i="2"/>
  <c r="K472" i="2"/>
  <c r="BF472" i="2"/>
  <c r="BJ470" i="2"/>
  <c r="BI470" i="2"/>
  <c r="BH470" i="2"/>
  <c r="BG470" i="2"/>
  <c r="R470" i="2"/>
  <c r="Q470" i="2"/>
  <c r="X470" i="2"/>
  <c r="V470" i="2"/>
  <c r="T470" i="2"/>
  <c r="P470" i="2"/>
  <c r="K470" i="2"/>
  <c r="BF470" i="2"/>
  <c r="BJ468" i="2"/>
  <c r="BI468" i="2"/>
  <c r="BH468" i="2"/>
  <c r="BG468" i="2"/>
  <c r="R468" i="2"/>
  <c r="Q468" i="2"/>
  <c r="X468" i="2"/>
  <c r="V468" i="2"/>
  <c r="T468" i="2"/>
  <c r="P468" i="2"/>
  <c r="BJ466" i="2"/>
  <c r="BI466" i="2"/>
  <c r="BH466" i="2"/>
  <c r="BG466" i="2"/>
  <c r="R466" i="2"/>
  <c r="Q466" i="2"/>
  <c r="X466" i="2"/>
  <c r="V466" i="2"/>
  <c r="T466" i="2"/>
  <c r="P466" i="2"/>
  <c r="BL466" i="2" s="1"/>
  <c r="BJ464" i="2"/>
  <c r="BI464" i="2"/>
  <c r="BH464" i="2"/>
  <c r="BG464" i="2"/>
  <c r="R464" i="2"/>
  <c r="Q464" i="2"/>
  <c r="X464" i="2"/>
  <c r="V464" i="2"/>
  <c r="T464" i="2"/>
  <c r="P464" i="2"/>
  <c r="BL464" i="2"/>
  <c r="K464" i="2"/>
  <c r="BF464" i="2"/>
  <c r="BJ462" i="2"/>
  <c r="BI462" i="2"/>
  <c r="BH462" i="2"/>
  <c r="BG462" i="2"/>
  <c r="R462" i="2"/>
  <c r="Q462" i="2"/>
  <c r="X462" i="2"/>
  <c r="V462" i="2"/>
  <c r="T462" i="2"/>
  <c r="P462" i="2"/>
  <c r="BJ460" i="2"/>
  <c r="BI460" i="2"/>
  <c r="BH460" i="2"/>
  <c r="BG460" i="2"/>
  <c r="R460" i="2"/>
  <c r="Q460" i="2"/>
  <c r="X460" i="2"/>
  <c r="V460" i="2"/>
  <c r="T460" i="2"/>
  <c r="P460" i="2"/>
  <c r="BJ458" i="2"/>
  <c r="BI458" i="2"/>
  <c r="BH458" i="2"/>
  <c r="BG458" i="2"/>
  <c r="R458" i="2"/>
  <c r="Q458" i="2"/>
  <c r="X458" i="2"/>
  <c r="V458" i="2"/>
  <c r="T458" i="2"/>
  <c r="P458" i="2"/>
  <c r="K458" i="2" s="1"/>
  <c r="BL458" i="2"/>
  <c r="BJ456" i="2"/>
  <c r="BI456" i="2"/>
  <c r="BH456" i="2"/>
  <c r="BG456" i="2"/>
  <c r="R456" i="2"/>
  <c r="Q456" i="2"/>
  <c r="X456" i="2"/>
  <c r="V456" i="2"/>
  <c r="T456" i="2"/>
  <c r="P456" i="2"/>
  <c r="BL456" i="2" s="1"/>
  <c r="BJ454" i="2"/>
  <c r="BI454" i="2"/>
  <c r="BH454" i="2"/>
  <c r="BG454" i="2"/>
  <c r="R454" i="2"/>
  <c r="Q454" i="2"/>
  <c r="X454" i="2"/>
  <c r="V454" i="2"/>
  <c r="T454" i="2"/>
  <c r="P454" i="2"/>
  <c r="K454" i="2"/>
  <c r="BF454" i="2"/>
  <c r="BJ452" i="2"/>
  <c r="BI452" i="2"/>
  <c r="BH452" i="2"/>
  <c r="BG452" i="2"/>
  <c r="R452" i="2"/>
  <c r="Q452" i="2"/>
  <c r="X452" i="2"/>
  <c r="V452" i="2"/>
  <c r="T452" i="2"/>
  <c r="P452" i="2"/>
  <c r="BJ450" i="2"/>
  <c r="BI450" i="2"/>
  <c r="BH450" i="2"/>
  <c r="BG450" i="2"/>
  <c r="R450" i="2"/>
  <c r="Q450" i="2"/>
  <c r="X450" i="2"/>
  <c r="V450" i="2"/>
  <c r="T450" i="2"/>
  <c r="P450" i="2"/>
  <c r="K450" i="2" s="1"/>
  <c r="BJ448" i="2"/>
  <c r="BI448" i="2"/>
  <c r="BH448" i="2"/>
  <c r="BG448" i="2"/>
  <c r="R448" i="2"/>
  <c r="Q448" i="2"/>
  <c r="X448" i="2"/>
  <c r="V448" i="2"/>
  <c r="T448" i="2"/>
  <c r="P448" i="2"/>
  <c r="BL448" i="2" s="1"/>
  <c r="K448" i="2"/>
  <c r="BF448" i="2"/>
  <c r="BJ446" i="2"/>
  <c r="BI446" i="2"/>
  <c r="BH446" i="2"/>
  <c r="BG446" i="2"/>
  <c r="R446" i="2"/>
  <c r="Q446" i="2"/>
  <c r="X446" i="2"/>
  <c r="V446" i="2"/>
  <c r="T446" i="2"/>
  <c r="P446" i="2"/>
  <c r="BJ444" i="2"/>
  <c r="BI444" i="2"/>
  <c r="BH444" i="2"/>
  <c r="BG444" i="2"/>
  <c r="R444" i="2"/>
  <c r="Q444" i="2"/>
  <c r="X444" i="2"/>
  <c r="V444" i="2"/>
  <c r="T444" i="2"/>
  <c r="P444" i="2"/>
  <c r="BJ442" i="2"/>
  <c r="BI442" i="2"/>
  <c r="BH442" i="2"/>
  <c r="BG442" i="2"/>
  <c r="R442" i="2"/>
  <c r="Q442" i="2"/>
  <c r="X442" i="2"/>
  <c r="V442" i="2"/>
  <c r="T442" i="2"/>
  <c r="P442" i="2"/>
  <c r="BL442" i="2"/>
  <c r="K442" i="2"/>
  <c r="BF442" i="2"/>
  <c r="BJ440" i="2"/>
  <c r="BI440" i="2"/>
  <c r="BH440" i="2"/>
  <c r="BG440" i="2"/>
  <c r="R440" i="2"/>
  <c r="Q440" i="2"/>
  <c r="X440" i="2"/>
  <c r="V440" i="2"/>
  <c r="T440" i="2"/>
  <c r="P440" i="2"/>
  <c r="BL440" i="2" s="1"/>
  <c r="BJ438" i="2"/>
  <c r="BI438" i="2"/>
  <c r="BH438" i="2"/>
  <c r="BG438" i="2"/>
  <c r="R438" i="2"/>
  <c r="Q438" i="2"/>
  <c r="X438" i="2"/>
  <c r="V438" i="2"/>
  <c r="T438" i="2"/>
  <c r="P438" i="2"/>
  <c r="K438" i="2"/>
  <c r="BF438" i="2"/>
  <c r="BJ436" i="2"/>
  <c r="BI436" i="2"/>
  <c r="BH436" i="2"/>
  <c r="BG436" i="2"/>
  <c r="R436" i="2"/>
  <c r="Q436" i="2"/>
  <c r="X436" i="2"/>
  <c r="V436" i="2"/>
  <c r="T436" i="2"/>
  <c r="P436" i="2"/>
  <c r="BJ434" i="2"/>
  <c r="BI434" i="2"/>
  <c r="BH434" i="2"/>
  <c r="BG434" i="2"/>
  <c r="R434" i="2"/>
  <c r="Q434" i="2"/>
  <c r="X434" i="2"/>
  <c r="V434" i="2"/>
  <c r="T434" i="2"/>
  <c r="P434" i="2"/>
  <c r="BL434" i="2" s="1"/>
  <c r="BJ432" i="2"/>
  <c r="BI432" i="2"/>
  <c r="BH432" i="2"/>
  <c r="BG432" i="2"/>
  <c r="R432" i="2"/>
  <c r="Q432" i="2"/>
  <c r="X432" i="2"/>
  <c r="V432" i="2"/>
  <c r="T432" i="2"/>
  <c r="P432" i="2"/>
  <c r="BL432" i="2" s="1"/>
  <c r="K432" i="2"/>
  <c r="BJ430" i="2"/>
  <c r="BI430" i="2"/>
  <c r="BH430" i="2"/>
  <c r="BG430" i="2"/>
  <c r="R430" i="2"/>
  <c r="Q430" i="2"/>
  <c r="X430" i="2"/>
  <c r="V430" i="2"/>
  <c r="T430" i="2"/>
  <c r="P430" i="2"/>
  <c r="BJ428" i="2"/>
  <c r="BI428" i="2"/>
  <c r="BH428" i="2"/>
  <c r="BG428" i="2"/>
  <c r="R428" i="2"/>
  <c r="Q428" i="2"/>
  <c r="X428" i="2"/>
  <c r="V428" i="2"/>
  <c r="T428" i="2"/>
  <c r="P428" i="2"/>
  <c r="K428" i="2" s="1"/>
  <c r="BJ426" i="2"/>
  <c r="BI426" i="2"/>
  <c r="BH426" i="2"/>
  <c r="BG426" i="2"/>
  <c r="R426" i="2"/>
  <c r="Q426" i="2"/>
  <c r="X426" i="2"/>
  <c r="V426" i="2"/>
  <c r="T426" i="2"/>
  <c r="P426" i="2"/>
  <c r="BL426" i="2" s="1"/>
  <c r="K426" i="2"/>
  <c r="BJ424" i="2"/>
  <c r="BI424" i="2"/>
  <c r="BH424" i="2"/>
  <c r="BG424" i="2"/>
  <c r="R424" i="2"/>
  <c r="Q424" i="2"/>
  <c r="X424" i="2"/>
  <c r="V424" i="2"/>
  <c r="T424" i="2"/>
  <c r="P424" i="2"/>
  <c r="BL424" i="2"/>
  <c r="K424" i="2"/>
  <c r="BF424" i="2" s="1"/>
  <c r="BJ422" i="2"/>
  <c r="BI422" i="2"/>
  <c r="BH422" i="2"/>
  <c r="BG422" i="2"/>
  <c r="R422" i="2"/>
  <c r="Q422" i="2"/>
  <c r="X422" i="2"/>
  <c r="V422" i="2"/>
  <c r="T422" i="2"/>
  <c r="P422" i="2"/>
  <c r="BJ420" i="2"/>
  <c r="BI420" i="2"/>
  <c r="BH420" i="2"/>
  <c r="BG420" i="2"/>
  <c r="R420" i="2"/>
  <c r="Q420" i="2"/>
  <c r="X420" i="2"/>
  <c r="V420" i="2"/>
  <c r="T420" i="2"/>
  <c r="P420" i="2"/>
  <c r="BJ418" i="2"/>
  <c r="BI418" i="2"/>
  <c r="BH418" i="2"/>
  <c r="BG418" i="2"/>
  <c r="R418" i="2"/>
  <c r="Q418" i="2"/>
  <c r="X418" i="2"/>
  <c r="V418" i="2"/>
  <c r="T418" i="2"/>
  <c r="P418" i="2"/>
  <c r="BJ416" i="2"/>
  <c r="BI416" i="2"/>
  <c r="BH416" i="2"/>
  <c r="BG416" i="2"/>
  <c r="R416" i="2"/>
  <c r="Q416" i="2"/>
  <c r="X416" i="2"/>
  <c r="V416" i="2"/>
  <c r="T416" i="2"/>
  <c r="P416" i="2"/>
  <c r="BL416" i="2"/>
  <c r="K416" i="2"/>
  <c r="BF416" i="2"/>
  <c r="BJ414" i="2"/>
  <c r="BI414" i="2"/>
  <c r="BH414" i="2"/>
  <c r="BG414" i="2"/>
  <c r="R414" i="2"/>
  <c r="Q414" i="2"/>
  <c r="X414" i="2"/>
  <c r="V414" i="2"/>
  <c r="T414" i="2"/>
  <c r="P414" i="2"/>
  <c r="K414" i="2"/>
  <c r="BF414" i="2"/>
  <c r="BL414" i="2"/>
  <c r="BJ412" i="2"/>
  <c r="BI412" i="2"/>
  <c r="BH412" i="2"/>
  <c r="BG412" i="2"/>
  <c r="R412" i="2"/>
  <c r="Q412" i="2"/>
  <c r="X412" i="2"/>
  <c r="V412" i="2"/>
  <c r="T412" i="2"/>
  <c r="P412" i="2"/>
  <c r="BL412" i="2" s="1"/>
  <c r="K412" i="2"/>
  <c r="BF412" i="2" s="1"/>
  <c r="BJ410" i="2"/>
  <c r="BI410" i="2"/>
  <c r="BH410" i="2"/>
  <c r="BG410" i="2"/>
  <c r="R410" i="2"/>
  <c r="Q410" i="2"/>
  <c r="X410" i="2"/>
  <c r="V410" i="2"/>
  <c r="T410" i="2"/>
  <c r="P410" i="2"/>
  <c r="BL410" i="2" s="1"/>
  <c r="BJ408" i="2"/>
  <c r="BI408" i="2"/>
  <c r="BH408" i="2"/>
  <c r="BG408" i="2"/>
  <c r="R408" i="2"/>
  <c r="Q408" i="2"/>
  <c r="X408" i="2"/>
  <c r="V408" i="2"/>
  <c r="T408" i="2"/>
  <c r="P408" i="2"/>
  <c r="BL408" i="2"/>
  <c r="K408" i="2"/>
  <c r="BF408" i="2" s="1"/>
  <c r="BJ406" i="2"/>
  <c r="BI406" i="2"/>
  <c r="BH406" i="2"/>
  <c r="BG406" i="2"/>
  <c r="R406" i="2"/>
  <c r="Q406" i="2"/>
  <c r="X406" i="2"/>
  <c r="V406" i="2"/>
  <c r="T406" i="2"/>
  <c r="P406" i="2"/>
  <c r="BL406" i="2" s="1"/>
  <c r="BJ404" i="2"/>
  <c r="BI404" i="2"/>
  <c r="BH404" i="2"/>
  <c r="BG404" i="2"/>
  <c r="R404" i="2"/>
  <c r="Q404" i="2"/>
  <c r="X404" i="2"/>
  <c r="V404" i="2"/>
  <c r="T404" i="2"/>
  <c r="P404" i="2"/>
  <c r="K404" i="2" s="1"/>
  <c r="BJ402" i="2"/>
  <c r="BI402" i="2"/>
  <c r="BH402" i="2"/>
  <c r="BG402" i="2"/>
  <c r="R402" i="2"/>
  <c r="Q402" i="2"/>
  <c r="X402" i="2"/>
  <c r="V402" i="2"/>
  <c r="T402" i="2"/>
  <c r="P402" i="2"/>
  <c r="BL402" i="2" s="1"/>
  <c r="BJ400" i="2"/>
  <c r="BI400" i="2"/>
  <c r="BH400" i="2"/>
  <c r="BG400" i="2"/>
  <c r="R400" i="2"/>
  <c r="Q400" i="2"/>
  <c r="X400" i="2"/>
  <c r="V400" i="2"/>
  <c r="T400" i="2"/>
  <c r="P400" i="2"/>
  <c r="BL400" i="2" s="1"/>
  <c r="BJ398" i="2"/>
  <c r="BI398" i="2"/>
  <c r="BH398" i="2"/>
  <c r="BG398" i="2"/>
  <c r="R398" i="2"/>
  <c r="Q398" i="2"/>
  <c r="X398" i="2"/>
  <c r="V398" i="2"/>
  <c r="T398" i="2"/>
  <c r="P398" i="2"/>
  <c r="BL398" i="2" s="1"/>
  <c r="K398" i="2"/>
  <c r="BJ396" i="2"/>
  <c r="BI396" i="2"/>
  <c r="BH396" i="2"/>
  <c r="BG396" i="2"/>
  <c r="R396" i="2"/>
  <c r="Q396" i="2"/>
  <c r="X396" i="2"/>
  <c r="V396" i="2"/>
  <c r="T396" i="2"/>
  <c r="P396" i="2"/>
  <c r="BJ394" i="2"/>
  <c r="BI394" i="2"/>
  <c r="BH394" i="2"/>
  <c r="BG394" i="2"/>
  <c r="R394" i="2"/>
  <c r="Q394" i="2"/>
  <c r="X394" i="2"/>
  <c r="V394" i="2"/>
  <c r="T394" i="2"/>
  <c r="P394" i="2"/>
  <c r="BL394" i="2" s="1"/>
  <c r="BJ392" i="2"/>
  <c r="BI392" i="2"/>
  <c r="BH392" i="2"/>
  <c r="BG392" i="2"/>
  <c r="R392" i="2"/>
  <c r="Q392" i="2"/>
  <c r="X392" i="2"/>
  <c r="V392" i="2"/>
  <c r="T392" i="2"/>
  <c r="P392" i="2"/>
  <c r="BL392" i="2" s="1"/>
  <c r="BJ390" i="2"/>
  <c r="BI390" i="2"/>
  <c r="BH390" i="2"/>
  <c r="BG390" i="2"/>
  <c r="R390" i="2"/>
  <c r="Q390" i="2"/>
  <c r="X390" i="2"/>
  <c r="V390" i="2"/>
  <c r="T390" i="2"/>
  <c r="P390" i="2"/>
  <c r="BL390" i="2" s="1"/>
  <c r="BJ388" i="2"/>
  <c r="BI388" i="2"/>
  <c r="BH388" i="2"/>
  <c r="BG388" i="2"/>
  <c r="R388" i="2"/>
  <c r="Q388" i="2"/>
  <c r="X388" i="2"/>
  <c r="V388" i="2"/>
  <c r="T388" i="2"/>
  <c r="P388" i="2"/>
  <c r="BJ386" i="2"/>
  <c r="BI386" i="2"/>
  <c r="BH386" i="2"/>
  <c r="BG386" i="2"/>
  <c r="R386" i="2"/>
  <c r="Q386" i="2"/>
  <c r="X386" i="2"/>
  <c r="V386" i="2"/>
  <c r="T386" i="2"/>
  <c r="P386" i="2"/>
  <c r="BL386" i="2" s="1"/>
  <c r="BJ384" i="2"/>
  <c r="BI384" i="2"/>
  <c r="BH384" i="2"/>
  <c r="BG384" i="2"/>
  <c r="R384" i="2"/>
  <c r="Q384" i="2"/>
  <c r="X384" i="2"/>
  <c r="V384" i="2"/>
  <c r="T384" i="2"/>
  <c r="P384" i="2"/>
  <c r="BL384" i="2" s="1"/>
  <c r="K384" i="2"/>
  <c r="BF384" i="2"/>
  <c r="BJ382" i="2"/>
  <c r="BI382" i="2"/>
  <c r="BH382" i="2"/>
  <c r="BG382" i="2"/>
  <c r="R382" i="2"/>
  <c r="Q382" i="2"/>
  <c r="X382" i="2"/>
  <c r="V382" i="2"/>
  <c r="T382" i="2"/>
  <c r="P382" i="2"/>
  <c r="BL382" i="2"/>
  <c r="K382" i="2"/>
  <c r="BJ380" i="2"/>
  <c r="BI380" i="2"/>
  <c r="BH380" i="2"/>
  <c r="BG380" i="2"/>
  <c r="R380" i="2"/>
  <c r="Q380" i="2"/>
  <c r="X380" i="2"/>
  <c r="V380" i="2"/>
  <c r="T380" i="2"/>
  <c r="P380" i="2"/>
  <c r="BJ378" i="2"/>
  <c r="BI378" i="2"/>
  <c r="BH378" i="2"/>
  <c r="BG378" i="2"/>
  <c r="R378" i="2"/>
  <c r="Q378" i="2"/>
  <c r="X378" i="2"/>
  <c r="V378" i="2"/>
  <c r="T378" i="2"/>
  <c r="P378" i="2"/>
  <c r="BL378" i="2" s="1"/>
  <c r="K378" i="2"/>
  <c r="BF378" i="2"/>
  <c r="BJ376" i="2"/>
  <c r="BI376" i="2"/>
  <c r="BH376" i="2"/>
  <c r="BG376" i="2"/>
  <c r="R376" i="2"/>
  <c r="Q376" i="2"/>
  <c r="X376" i="2"/>
  <c r="V376" i="2"/>
  <c r="T376" i="2"/>
  <c r="P376" i="2"/>
  <c r="BL376" i="2"/>
  <c r="K376" i="2"/>
  <c r="BJ374" i="2"/>
  <c r="BI374" i="2"/>
  <c r="BH374" i="2"/>
  <c r="BG374" i="2"/>
  <c r="R374" i="2"/>
  <c r="Q374" i="2"/>
  <c r="X374" i="2"/>
  <c r="V374" i="2"/>
  <c r="T374" i="2"/>
  <c r="P374" i="2"/>
  <c r="BL374" i="2" s="1"/>
  <c r="K374" i="2"/>
  <c r="BJ372" i="2"/>
  <c r="BI372" i="2"/>
  <c r="BH372" i="2"/>
  <c r="BG372" i="2"/>
  <c r="R372" i="2"/>
  <c r="Q372" i="2"/>
  <c r="X372" i="2"/>
  <c r="V372" i="2"/>
  <c r="T372" i="2"/>
  <c r="P372" i="2"/>
  <c r="BJ370" i="2"/>
  <c r="BI370" i="2"/>
  <c r="BH370" i="2"/>
  <c r="BG370" i="2"/>
  <c r="R370" i="2"/>
  <c r="Q370" i="2"/>
  <c r="X370" i="2"/>
  <c r="V370" i="2"/>
  <c r="T370" i="2"/>
  <c r="P370" i="2"/>
  <c r="BL370" i="2"/>
  <c r="BJ368" i="2"/>
  <c r="BI368" i="2"/>
  <c r="BH368" i="2"/>
  <c r="BG368" i="2"/>
  <c r="R368" i="2"/>
  <c r="Q368" i="2"/>
  <c r="X368" i="2"/>
  <c r="V368" i="2"/>
  <c r="T368" i="2"/>
  <c r="P368" i="2"/>
  <c r="BL368" i="2" s="1"/>
  <c r="K368" i="2"/>
  <c r="BF368" i="2"/>
  <c r="BJ366" i="2"/>
  <c r="BI366" i="2"/>
  <c r="BH366" i="2"/>
  <c r="BG366" i="2"/>
  <c r="R366" i="2"/>
  <c r="Q366" i="2"/>
  <c r="X366" i="2"/>
  <c r="V366" i="2"/>
  <c r="T366" i="2"/>
  <c r="P366" i="2"/>
  <c r="BL366" i="2"/>
  <c r="K366" i="2"/>
  <c r="BJ364" i="2"/>
  <c r="BI364" i="2"/>
  <c r="BH364" i="2"/>
  <c r="BG364" i="2"/>
  <c r="R364" i="2"/>
  <c r="Q364" i="2"/>
  <c r="X364" i="2"/>
  <c r="V364" i="2"/>
  <c r="T364" i="2"/>
  <c r="P364" i="2"/>
  <c r="BJ362" i="2"/>
  <c r="BI362" i="2"/>
  <c r="BH362" i="2"/>
  <c r="BG362" i="2"/>
  <c r="R362" i="2"/>
  <c r="Q362" i="2"/>
  <c r="X362" i="2"/>
  <c r="V362" i="2"/>
  <c r="T362" i="2"/>
  <c r="P362" i="2"/>
  <c r="BL362" i="2" s="1"/>
  <c r="BJ360" i="2"/>
  <c r="BI360" i="2"/>
  <c r="BH360" i="2"/>
  <c r="BG360" i="2"/>
  <c r="R360" i="2"/>
  <c r="Q360" i="2"/>
  <c r="X360" i="2"/>
  <c r="V360" i="2"/>
  <c r="T360" i="2"/>
  <c r="P360" i="2"/>
  <c r="BL360" i="2" s="1"/>
  <c r="BJ358" i="2"/>
  <c r="BI358" i="2"/>
  <c r="BH358" i="2"/>
  <c r="BG358" i="2"/>
  <c r="R358" i="2"/>
  <c r="Q358" i="2"/>
  <c r="X358" i="2"/>
  <c r="V358" i="2"/>
  <c r="T358" i="2"/>
  <c r="P358" i="2"/>
  <c r="K358" i="2" s="1"/>
  <c r="BL358" i="2"/>
  <c r="BJ356" i="2"/>
  <c r="BI356" i="2"/>
  <c r="BH356" i="2"/>
  <c r="BG356" i="2"/>
  <c r="R356" i="2"/>
  <c r="Q356" i="2"/>
  <c r="X356" i="2"/>
  <c r="V356" i="2"/>
  <c r="T356" i="2"/>
  <c r="P356" i="2"/>
  <c r="BJ354" i="2"/>
  <c r="BI354" i="2"/>
  <c r="BH354" i="2"/>
  <c r="BG354" i="2"/>
  <c r="R354" i="2"/>
  <c r="Q354" i="2"/>
  <c r="X354" i="2"/>
  <c r="V354" i="2"/>
  <c r="T354" i="2"/>
  <c r="P354" i="2"/>
  <c r="K354" i="2" s="1"/>
  <c r="BL354" i="2"/>
  <c r="BJ352" i="2"/>
  <c r="BI352" i="2"/>
  <c r="BH352" i="2"/>
  <c r="BG352" i="2"/>
  <c r="R352" i="2"/>
  <c r="Q352" i="2"/>
  <c r="X352" i="2"/>
  <c r="V352" i="2"/>
  <c r="T352" i="2"/>
  <c r="P352" i="2"/>
  <c r="BL352" i="2" s="1"/>
  <c r="K352" i="2"/>
  <c r="BF352" i="2" s="1"/>
  <c r="BJ350" i="2"/>
  <c r="BI350" i="2"/>
  <c r="BH350" i="2"/>
  <c r="BG350" i="2"/>
  <c r="R350" i="2"/>
  <c r="Q350" i="2"/>
  <c r="X350" i="2"/>
  <c r="V350" i="2"/>
  <c r="T350" i="2"/>
  <c r="P350" i="2"/>
  <c r="BL350" i="2"/>
  <c r="K350" i="2"/>
  <c r="BJ348" i="2"/>
  <c r="BI348" i="2"/>
  <c r="BH348" i="2"/>
  <c r="BG348" i="2"/>
  <c r="R348" i="2"/>
  <c r="Q348" i="2"/>
  <c r="X348" i="2"/>
  <c r="V348" i="2"/>
  <c r="T348" i="2"/>
  <c r="P348" i="2"/>
  <c r="BJ346" i="2"/>
  <c r="BI346" i="2"/>
  <c r="BH346" i="2"/>
  <c r="BG346" i="2"/>
  <c r="R346" i="2"/>
  <c r="Q346" i="2"/>
  <c r="X346" i="2"/>
  <c r="V346" i="2"/>
  <c r="T346" i="2"/>
  <c r="P346" i="2"/>
  <c r="BL346" i="2" s="1"/>
  <c r="K346" i="2"/>
  <c r="BF346" i="2"/>
  <c r="BJ344" i="2"/>
  <c r="BI344" i="2"/>
  <c r="BH344" i="2"/>
  <c r="BG344" i="2"/>
  <c r="R344" i="2"/>
  <c r="Q344" i="2"/>
  <c r="X344" i="2"/>
  <c r="V344" i="2"/>
  <c r="T344" i="2"/>
  <c r="P344" i="2"/>
  <c r="BL344" i="2"/>
  <c r="K344" i="2"/>
  <c r="BJ342" i="2"/>
  <c r="BI342" i="2"/>
  <c r="BH342" i="2"/>
  <c r="BG342" i="2"/>
  <c r="R342" i="2"/>
  <c r="Q342" i="2"/>
  <c r="X342" i="2"/>
  <c r="V342" i="2"/>
  <c r="T342" i="2"/>
  <c r="P342" i="2"/>
  <c r="K342" i="2" s="1"/>
  <c r="BL342" i="2"/>
  <c r="BJ340" i="2"/>
  <c r="BI340" i="2"/>
  <c r="BH340" i="2"/>
  <c r="BG340" i="2"/>
  <c r="R340" i="2"/>
  <c r="Q340" i="2"/>
  <c r="X340" i="2"/>
  <c r="V340" i="2"/>
  <c r="T340" i="2"/>
  <c r="P340" i="2"/>
  <c r="BJ338" i="2"/>
  <c r="BI338" i="2"/>
  <c r="BH338" i="2"/>
  <c r="BG338" i="2"/>
  <c r="R338" i="2"/>
  <c r="Q338" i="2"/>
  <c r="X338" i="2"/>
  <c r="V338" i="2"/>
  <c r="T338" i="2"/>
  <c r="P338" i="2"/>
  <c r="BL338" i="2"/>
  <c r="K338" i="2"/>
  <c r="BF338" i="2"/>
  <c r="BJ336" i="2"/>
  <c r="BI336" i="2"/>
  <c r="BH336" i="2"/>
  <c r="BG336" i="2"/>
  <c r="R336" i="2"/>
  <c r="Q336" i="2"/>
  <c r="X336" i="2"/>
  <c r="V336" i="2"/>
  <c r="T336" i="2"/>
  <c r="P336" i="2"/>
  <c r="K336" i="2" s="1"/>
  <c r="BJ334" i="2"/>
  <c r="BI334" i="2"/>
  <c r="BH334" i="2"/>
  <c r="BG334" i="2"/>
  <c r="R334" i="2"/>
  <c r="Q334" i="2"/>
  <c r="X334" i="2"/>
  <c r="V334" i="2"/>
  <c r="T334" i="2"/>
  <c r="P334" i="2"/>
  <c r="BL334" i="2" s="1"/>
  <c r="BJ332" i="2"/>
  <c r="BI332" i="2"/>
  <c r="BH332" i="2"/>
  <c r="BG332" i="2"/>
  <c r="R332" i="2"/>
  <c r="Q332" i="2"/>
  <c r="X332" i="2"/>
  <c r="V332" i="2"/>
  <c r="T332" i="2"/>
  <c r="P332" i="2"/>
  <c r="BJ330" i="2"/>
  <c r="BI330" i="2"/>
  <c r="BH330" i="2"/>
  <c r="BG330" i="2"/>
  <c r="R330" i="2"/>
  <c r="Q330" i="2"/>
  <c r="X330" i="2"/>
  <c r="V330" i="2"/>
  <c r="T330" i="2"/>
  <c r="P330" i="2"/>
  <c r="K330" i="2" s="1"/>
  <c r="BJ328" i="2"/>
  <c r="BI328" i="2"/>
  <c r="BH328" i="2"/>
  <c r="BG328" i="2"/>
  <c r="R328" i="2"/>
  <c r="Q328" i="2"/>
  <c r="X328" i="2"/>
  <c r="V328" i="2"/>
  <c r="T328" i="2"/>
  <c r="P328" i="2"/>
  <c r="BL328" i="2"/>
  <c r="K328" i="2"/>
  <c r="BF328" i="2"/>
  <c r="BJ326" i="2"/>
  <c r="BI326" i="2"/>
  <c r="BH326" i="2"/>
  <c r="BG326" i="2"/>
  <c r="R326" i="2"/>
  <c r="Q326" i="2"/>
  <c r="X326" i="2"/>
  <c r="V326" i="2"/>
  <c r="T326" i="2"/>
  <c r="P326" i="2"/>
  <c r="BL326" i="2"/>
  <c r="K326" i="2"/>
  <c r="BF326" i="2" s="1"/>
  <c r="BJ324" i="2"/>
  <c r="BI324" i="2"/>
  <c r="BH324" i="2"/>
  <c r="BG324" i="2"/>
  <c r="R324" i="2"/>
  <c r="Q324" i="2"/>
  <c r="X324" i="2"/>
  <c r="V324" i="2"/>
  <c r="T324" i="2"/>
  <c r="P324" i="2"/>
  <c r="BJ322" i="2"/>
  <c r="BI322" i="2"/>
  <c r="BH322" i="2"/>
  <c r="BG322" i="2"/>
  <c r="R322" i="2"/>
  <c r="Q322" i="2"/>
  <c r="X322" i="2"/>
  <c r="V322" i="2"/>
  <c r="T322" i="2"/>
  <c r="P322" i="2"/>
  <c r="BL322" i="2" s="1"/>
  <c r="BJ320" i="2"/>
  <c r="BI320" i="2"/>
  <c r="BH320" i="2"/>
  <c r="BG320" i="2"/>
  <c r="R320" i="2"/>
  <c r="Q320" i="2"/>
  <c r="X320" i="2"/>
  <c r="V320" i="2"/>
  <c r="T320" i="2"/>
  <c r="P320" i="2"/>
  <c r="BL320" i="2"/>
  <c r="K320" i="2"/>
  <c r="BF320" i="2" s="1"/>
  <c r="BJ318" i="2"/>
  <c r="BI318" i="2"/>
  <c r="BH318" i="2"/>
  <c r="BG318" i="2"/>
  <c r="R318" i="2"/>
  <c r="Q318" i="2"/>
  <c r="X318" i="2"/>
  <c r="V318" i="2"/>
  <c r="T318" i="2"/>
  <c r="P318" i="2"/>
  <c r="BL318" i="2"/>
  <c r="K318" i="2"/>
  <c r="BJ316" i="2"/>
  <c r="BI316" i="2"/>
  <c r="BH316" i="2"/>
  <c r="BG316" i="2"/>
  <c r="R316" i="2"/>
  <c r="Q316" i="2"/>
  <c r="X316" i="2"/>
  <c r="V316" i="2"/>
  <c r="T316" i="2"/>
  <c r="P316" i="2"/>
  <c r="BJ314" i="2"/>
  <c r="BI314" i="2"/>
  <c r="BH314" i="2"/>
  <c r="BG314" i="2"/>
  <c r="R314" i="2"/>
  <c r="Q314" i="2"/>
  <c r="X314" i="2"/>
  <c r="V314" i="2"/>
  <c r="T314" i="2"/>
  <c r="P314" i="2"/>
  <c r="BL314" i="2" s="1"/>
  <c r="K314" i="2"/>
  <c r="BF314" i="2"/>
  <c r="BJ312" i="2"/>
  <c r="BI312" i="2"/>
  <c r="BH312" i="2"/>
  <c r="BG312" i="2"/>
  <c r="R312" i="2"/>
  <c r="Q312" i="2"/>
  <c r="X312" i="2"/>
  <c r="V312" i="2"/>
  <c r="T312" i="2"/>
  <c r="P312" i="2"/>
  <c r="BL312" i="2"/>
  <c r="K312" i="2"/>
  <c r="BJ310" i="2"/>
  <c r="BI310" i="2"/>
  <c r="BH310" i="2"/>
  <c r="BG310" i="2"/>
  <c r="R310" i="2"/>
  <c r="Q310" i="2"/>
  <c r="X310" i="2"/>
  <c r="V310" i="2"/>
  <c r="T310" i="2"/>
  <c r="P310" i="2"/>
  <c r="BL310" i="2" s="1"/>
  <c r="K310" i="2"/>
  <c r="BJ308" i="2"/>
  <c r="BI308" i="2"/>
  <c r="BH308" i="2"/>
  <c r="BG308" i="2"/>
  <c r="R308" i="2"/>
  <c r="Q308" i="2"/>
  <c r="X308" i="2"/>
  <c r="V308" i="2"/>
  <c r="T308" i="2"/>
  <c r="P308" i="2"/>
  <c r="BJ306" i="2"/>
  <c r="BI306" i="2"/>
  <c r="BH306" i="2"/>
  <c r="BG306" i="2"/>
  <c r="R306" i="2"/>
  <c r="Q306" i="2"/>
  <c r="X306" i="2"/>
  <c r="V306" i="2"/>
  <c r="T306" i="2"/>
  <c r="P306" i="2"/>
  <c r="BL306" i="2"/>
  <c r="K306" i="2"/>
  <c r="BF306" i="2"/>
  <c r="BJ304" i="2"/>
  <c r="BI304" i="2"/>
  <c r="BH304" i="2"/>
  <c r="BG304" i="2"/>
  <c r="R304" i="2"/>
  <c r="Q304" i="2"/>
  <c r="X304" i="2"/>
  <c r="V304" i="2"/>
  <c r="T304" i="2"/>
  <c r="P304" i="2"/>
  <c r="BL304" i="2"/>
  <c r="K304" i="2"/>
  <c r="BF304" i="2" s="1"/>
  <c r="BJ302" i="2"/>
  <c r="BI302" i="2"/>
  <c r="BH302" i="2"/>
  <c r="BG302" i="2"/>
  <c r="R302" i="2"/>
  <c r="Q302" i="2"/>
  <c r="X302" i="2"/>
  <c r="V302" i="2"/>
  <c r="T302" i="2"/>
  <c r="P302" i="2"/>
  <c r="K302" i="2" s="1"/>
  <c r="BL302" i="2"/>
  <c r="BJ300" i="2"/>
  <c r="BI300" i="2"/>
  <c r="BH300" i="2"/>
  <c r="BG300" i="2"/>
  <c r="R300" i="2"/>
  <c r="Q300" i="2"/>
  <c r="X300" i="2"/>
  <c r="V300" i="2"/>
  <c r="T300" i="2"/>
  <c r="P300" i="2"/>
  <c r="BJ298" i="2"/>
  <c r="BI298" i="2"/>
  <c r="BH298" i="2"/>
  <c r="BG298" i="2"/>
  <c r="R298" i="2"/>
  <c r="Q298" i="2"/>
  <c r="X298" i="2"/>
  <c r="V298" i="2"/>
  <c r="T298" i="2"/>
  <c r="P298" i="2"/>
  <c r="BL298" i="2" s="1"/>
  <c r="K298" i="2"/>
  <c r="BF298" i="2" s="1"/>
  <c r="BJ296" i="2"/>
  <c r="BI296" i="2"/>
  <c r="BH296" i="2"/>
  <c r="BG296" i="2"/>
  <c r="R296" i="2"/>
  <c r="Q296" i="2"/>
  <c r="X296" i="2"/>
  <c r="V296" i="2"/>
  <c r="T296" i="2"/>
  <c r="P296" i="2"/>
  <c r="K296" i="2" s="1"/>
  <c r="BL296" i="2"/>
  <c r="BJ294" i="2"/>
  <c r="BI294" i="2"/>
  <c r="BH294" i="2"/>
  <c r="BG294" i="2"/>
  <c r="R294" i="2"/>
  <c r="Q294" i="2"/>
  <c r="X294" i="2"/>
  <c r="V294" i="2"/>
  <c r="T294" i="2"/>
  <c r="P294" i="2"/>
  <c r="BL294" i="2" s="1"/>
  <c r="K294" i="2"/>
  <c r="BF294" i="2" s="1"/>
  <c r="BJ292" i="2"/>
  <c r="BI292" i="2"/>
  <c r="BH292" i="2"/>
  <c r="BG292" i="2"/>
  <c r="R292" i="2"/>
  <c r="Q292" i="2"/>
  <c r="X292" i="2"/>
  <c r="V292" i="2"/>
  <c r="T292" i="2"/>
  <c r="P292" i="2"/>
  <c r="BJ290" i="2"/>
  <c r="BI290" i="2"/>
  <c r="BH290" i="2"/>
  <c r="BG290" i="2"/>
  <c r="R290" i="2"/>
  <c r="Q290" i="2"/>
  <c r="X290" i="2"/>
  <c r="V290" i="2"/>
  <c r="T290" i="2"/>
  <c r="P290" i="2"/>
  <c r="K290" i="2" s="1"/>
  <c r="BL290" i="2"/>
  <c r="BJ288" i="2"/>
  <c r="BI288" i="2"/>
  <c r="BH288" i="2"/>
  <c r="BG288" i="2"/>
  <c r="R288" i="2"/>
  <c r="Q288" i="2"/>
  <c r="X288" i="2"/>
  <c r="V288" i="2"/>
  <c r="T288" i="2"/>
  <c r="P288" i="2"/>
  <c r="BL288" i="2" s="1"/>
  <c r="K288" i="2"/>
  <c r="BF288" i="2" s="1"/>
  <c r="BJ286" i="2"/>
  <c r="BI286" i="2"/>
  <c r="BH286" i="2"/>
  <c r="BG286" i="2"/>
  <c r="R286" i="2"/>
  <c r="Q286" i="2"/>
  <c r="X286" i="2"/>
  <c r="V286" i="2"/>
  <c r="T286" i="2"/>
  <c r="P286" i="2"/>
  <c r="BL286" i="2"/>
  <c r="K286" i="2"/>
  <c r="BF286" i="2"/>
  <c r="BJ284" i="2"/>
  <c r="BI284" i="2"/>
  <c r="BH284" i="2"/>
  <c r="BG284" i="2"/>
  <c r="R284" i="2"/>
  <c r="Q284" i="2"/>
  <c r="X284" i="2"/>
  <c r="V284" i="2"/>
  <c r="T284" i="2"/>
  <c r="P284" i="2"/>
  <c r="BJ282" i="2"/>
  <c r="BI282" i="2"/>
  <c r="BH282" i="2"/>
  <c r="BG282" i="2"/>
  <c r="R282" i="2"/>
  <c r="Q282" i="2"/>
  <c r="X282" i="2"/>
  <c r="V282" i="2"/>
  <c r="T282" i="2"/>
  <c r="P282" i="2"/>
  <c r="BL282" i="2" s="1"/>
  <c r="K282" i="2"/>
  <c r="BF282" i="2"/>
  <c r="BJ280" i="2"/>
  <c r="BI280" i="2"/>
  <c r="BH280" i="2"/>
  <c r="BG280" i="2"/>
  <c r="R280" i="2"/>
  <c r="Q280" i="2"/>
  <c r="X280" i="2"/>
  <c r="V280" i="2"/>
  <c r="T280" i="2"/>
  <c r="P280" i="2"/>
  <c r="BL280" i="2"/>
  <c r="K280" i="2"/>
  <c r="BJ278" i="2"/>
  <c r="BI278" i="2"/>
  <c r="BH278" i="2"/>
  <c r="BG278" i="2"/>
  <c r="R278" i="2"/>
  <c r="Q278" i="2"/>
  <c r="X278" i="2"/>
  <c r="V278" i="2"/>
  <c r="T278" i="2"/>
  <c r="P278" i="2"/>
  <c r="BL278" i="2" s="1"/>
  <c r="K278" i="2"/>
  <c r="BJ276" i="2"/>
  <c r="BI276" i="2"/>
  <c r="BH276" i="2"/>
  <c r="BG276" i="2"/>
  <c r="R276" i="2"/>
  <c r="Q276" i="2"/>
  <c r="X276" i="2"/>
  <c r="V276" i="2"/>
  <c r="T276" i="2"/>
  <c r="P276" i="2"/>
  <c r="BJ274" i="2"/>
  <c r="BI274" i="2"/>
  <c r="BH274" i="2"/>
  <c r="BG274" i="2"/>
  <c r="R274" i="2"/>
  <c r="Q274" i="2"/>
  <c r="X274" i="2"/>
  <c r="V274" i="2"/>
  <c r="T274" i="2"/>
  <c r="P274" i="2"/>
  <c r="BL274" i="2"/>
  <c r="BJ272" i="2"/>
  <c r="BI272" i="2"/>
  <c r="BH272" i="2"/>
  <c r="BG272" i="2"/>
  <c r="R272" i="2"/>
  <c r="Q272" i="2"/>
  <c r="X272" i="2"/>
  <c r="V272" i="2"/>
  <c r="T272" i="2"/>
  <c r="P272" i="2"/>
  <c r="BL272" i="2" s="1"/>
  <c r="BJ270" i="2"/>
  <c r="BI270" i="2"/>
  <c r="BH270" i="2"/>
  <c r="BG270" i="2"/>
  <c r="R270" i="2"/>
  <c r="Q270" i="2"/>
  <c r="X270" i="2"/>
  <c r="V270" i="2"/>
  <c r="T270" i="2"/>
  <c r="P270" i="2"/>
  <c r="BL270" i="2"/>
  <c r="K270" i="2"/>
  <c r="BJ268" i="2"/>
  <c r="BI268" i="2"/>
  <c r="BH268" i="2"/>
  <c r="BG268" i="2"/>
  <c r="R268" i="2"/>
  <c r="Q268" i="2"/>
  <c r="X268" i="2"/>
  <c r="V268" i="2"/>
  <c r="T268" i="2"/>
  <c r="P268" i="2"/>
  <c r="BJ266" i="2"/>
  <c r="BI266" i="2"/>
  <c r="BH266" i="2"/>
  <c r="BG266" i="2"/>
  <c r="R266" i="2"/>
  <c r="Q266" i="2"/>
  <c r="X266" i="2"/>
  <c r="V266" i="2"/>
  <c r="T266" i="2"/>
  <c r="P266" i="2"/>
  <c r="BL266" i="2" s="1"/>
  <c r="BJ264" i="2"/>
  <c r="BI264" i="2"/>
  <c r="BH264" i="2"/>
  <c r="BG264" i="2"/>
  <c r="R264" i="2"/>
  <c r="Q264" i="2"/>
  <c r="X264" i="2"/>
  <c r="V264" i="2"/>
  <c r="T264" i="2"/>
  <c r="P264" i="2"/>
  <c r="BL264" i="2" s="1"/>
  <c r="BJ262" i="2"/>
  <c r="BI262" i="2"/>
  <c r="BH262" i="2"/>
  <c r="BG262" i="2"/>
  <c r="R262" i="2"/>
  <c r="Q262" i="2"/>
  <c r="X262" i="2"/>
  <c r="V262" i="2"/>
  <c r="T262" i="2"/>
  <c r="P262" i="2"/>
  <c r="BL262" i="2" s="1"/>
  <c r="K262" i="2"/>
  <c r="BF262" i="2"/>
  <c r="BJ260" i="2"/>
  <c r="BI260" i="2"/>
  <c r="BH260" i="2"/>
  <c r="BG260" i="2"/>
  <c r="R260" i="2"/>
  <c r="Q260" i="2"/>
  <c r="X260" i="2"/>
  <c r="V260" i="2"/>
  <c r="T260" i="2"/>
  <c r="P260" i="2"/>
  <c r="BJ258" i="2"/>
  <c r="BI258" i="2"/>
  <c r="BH258" i="2"/>
  <c r="BG258" i="2"/>
  <c r="R258" i="2"/>
  <c r="Q258" i="2"/>
  <c r="X258" i="2"/>
  <c r="V258" i="2"/>
  <c r="T258" i="2"/>
  <c r="P258" i="2"/>
  <c r="BL258" i="2" s="1"/>
  <c r="BJ256" i="2"/>
  <c r="BI256" i="2"/>
  <c r="BH256" i="2"/>
  <c r="BG256" i="2"/>
  <c r="R256" i="2"/>
  <c r="Q256" i="2"/>
  <c r="X256" i="2"/>
  <c r="V256" i="2"/>
  <c r="T256" i="2"/>
  <c r="P256" i="2"/>
  <c r="BL256" i="2" s="1"/>
  <c r="K256" i="2"/>
  <c r="BF256" i="2"/>
  <c r="BJ254" i="2"/>
  <c r="BI254" i="2"/>
  <c r="BH254" i="2"/>
  <c r="BG254" i="2"/>
  <c r="R254" i="2"/>
  <c r="Q254" i="2"/>
  <c r="X254" i="2"/>
  <c r="V254" i="2"/>
  <c r="T254" i="2"/>
  <c r="P254" i="2"/>
  <c r="BL254" i="2"/>
  <c r="K254" i="2"/>
  <c r="BJ252" i="2"/>
  <c r="BI252" i="2"/>
  <c r="BH252" i="2"/>
  <c r="BG252" i="2"/>
  <c r="R252" i="2"/>
  <c r="Q252" i="2"/>
  <c r="X252" i="2"/>
  <c r="V252" i="2"/>
  <c r="T252" i="2"/>
  <c r="P252" i="2"/>
  <c r="BJ250" i="2"/>
  <c r="BI250" i="2"/>
  <c r="BH250" i="2"/>
  <c r="BG250" i="2"/>
  <c r="R250" i="2"/>
  <c r="Q250" i="2"/>
  <c r="X250" i="2"/>
  <c r="V250" i="2"/>
  <c r="T250" i="2"/>
  <c r="P250" i="2"/>
  <c r="K250" i="2" s="1"/>
  <c r="BL250" i="2"/>
  <c r="BJ248" i="2"/>
  <c r="BI248" i="2"/>
  <c r="BH248" i="2"/>
  <c r="BG248" i="2"/>
  <c r="R248" i="2"/>
  <c r="Q248" i="2"/>
  <c r="X248" i="2"/>
  <c r="V248" i="2"/>
  <c r="T248" i="2"/>
  <c r="P248" i="2"/>
  <c r="BL248" i="2"/>
  <c r="K248" i="2"/>
  <c r="BJ246" i="2"/>
  <c r="BI246" i="2"/>
  <c r="BH246" i="2"/>
  <c r="BG246" i="2"/>
  <c r="R246" i="2"/>
  <c r="Q246" i="2"/>
  <c r="X246" i="2"/>
  <c r="V246" i="2"/>
  <c r="T246" i="2"/>
  <c r="P246" i="2"/>
  <c r="K246" i="2" s="1"/>
  <c r="BL246" i="2"/>
  <c r="BJ244" i="2"/>
  <c r="BI244" i="2"/>
  <c r="BH244" i="2"/>
  <c r="BG244" i="2"/>
  <c r="R244" i="2"/>
  <c r="Q244" i="2"/>
  <c r="X244" i="2"/>
  <c r="V244" i="2"/>
  <c r="T244" i="2"/>
  <c r="P244" i="2"/>
  <c r="BJ242" i="2"/>
  <c r="BI242" i="2"/>
  <c r="BH242" i="2"/>
  <c r="BG242" i="2"/>
  <c r="R242" i="2"/>
  <c r="Q242" i="2"/>
  <c r="X242" i="2"/>
  <c r="V242" i="2"/>
  <c r="T242" i="2"/>
  <c r="P242" i="2"/>
  <c r="BL242" i="2"/>
  <c r="BJ240" i="2"/>
  <c r="BI240" i="2"/>
  <c r="BH240" i="2"/>
  <c r="BG240" i="2"/>
  <c r="R240" i="2"/>
  <c r="Q240" i="2"/>
  <c r="X240" i="2"/>
  <c r="V240" i="2"/>
  <c r="T240" i="2"/>
  <c r="P240" i="2"/>
  <c r="BL240" i="2" s="1"/>
  <c r="K240" i="2"/>
  <c r="BF240" i="2"/>
  <c r="BJ238" i="2"/>
  <c r="BI238" i="2"/>
  <c r="BH238" i="2"/>
  <c r="BG238" i="2"/>
  <c r="R238" i="2"/>
  <c r="Q238" i="2"/>
  <c r="X238" i="2"/>
  <c r="V238" i="2"/>
  <c r="T238" i="2"/>
  <c r="P238" i="2"/>
  <c r="BL238" i="2"/>
  <c r="K238" i="2"/>
  <c r="BJ236" i="2"/>
  <c r="BI236" i="2"/>
  <c r="BH236" i="2"/>
  <c r="BG236" i="2"/>
  <c r="R236" i="2"/>
  <c r="Q236" i="2"/>
  <c r="X236" i="2"/>
  <c r="V236" i="2"/>
  <c r="T236" i="2"/>
  <c r="P236" i="2"/>
  <c r="BJ234" i="2"/>
  <c r="BI234" i="2"/>
  <c r="BH234" i="2"/>
  <c r="BG234" i="2"/>
  <c r="R234" i="2"/>
  <c r="Q234" i="2"/>
  <c r="X234" i="2"/>
  <c r="V234" i="2"/>
  <c r="T234" i="2"/>
  <c r="P234" i="2"/>
  <c r="BL234" i="2" s="1"/>
  <c r="BJ232" i="2"/>
  <c r="BI232" i="2"/>
  <c r="BH232" i="2"/>
  <c r="BG232" i="2"/>
  <c r="R232" i="2"/>
  <c r="Q232" i="2"/>
  <c r="X232" i="2"/>
  <c r="V232" i="2"/>
  <c r="T232" i="2"/>
  <c r="P232" i="2"/>
  <c r="BL232" i="2" s="1"/>
  <c r="BJ230" i="2"/>
  <c r="BI230" i="2"/>
  <c r="BH230" i="2"/>
  <c r="BG230" i="2"/>
  <c r="R230" i="2"/>
  <c r="Q230" i="2"/>
  <c r="X230" i="2"/>
  <c r="V230" i="2"/>
  <c r="T230" i="2"/>
  <c r="P230" i="2"/>
  <c r="BL230" i="2" s="1"/>
  <c r="K230" i="2"/>
  <c r="BF230" i="2"/>
  <c r="BJ228" i="2"/>
  <c r="BI228" i="2"/>
  <c r="BH228" i="2"/>
  <c r="BG228" i="2"/>
  <c r="R228" i="2"/>
  <c r="Q228" i="2"/>
  <c r="X228" i="2"/>
  <c r="V228" i="2"/>
  <c r="T228" i="2"/>
  <c r="P228" i="2"/>
  <c r="BJ226" i="2"/>
  <c r="BI226" i="2"/>
  <c r="BH226" i="2"/>
  <c r="BG226" i="2"/>
  <c r="R226" i="2"/>
  <c r="Q226" i="2"/>
  <c r="X226" i="2"/>
  <c r="V226" i="2"/>
  <c r="T226" i="2"/>
  <c r="P226" i="2"/>
  <c r="K226" i="2"/>
  <c r="BL226" i="2"/>
  <c r="BJ224" i="2"/>
  <c r="BI224" i="2"/>
  <c r="BH224" i="2"/>
  <c r="BG224" i="2"/>
  <c r="R224" i="2"/>
  <c r="Q224" i="2"/>
  <c r="X224" i="2"/>
  <c r="V224" i="2"/>
  <c r="T224" i="2"/>
  <c r="P224" i="2"/>
  <c r="BL224" i="2" s="1"/>
  <c r="K224" i="2"/>
  <c r="BF224" i="2"/>
  <c r="BJ222" i="2"/>
  <c r="BI222" i="2"/>
  <c r="BH222" i="2"/>
  <c r="BG222" i="2"/>
  <c r="R222" i="2"/>
  <c r="Q222" i="2"/>
  <c r="X222" i="2"/>
  <c r="V222" i="2"/>
  <c r="T222" i="2"/>
  <c r="P222" i="2"/>
  <c r="BL222" i="2"/>
  <c r="K222" i="2"/>
  <c r="BF222" i="2" s="1"/>
  <c r="BJ220" i="2"/>
  <c r="BI220" i="2"/>
  <c r="BH220" i="2"/>
  <c r="BG220" i="2"/>
  <c r="R220" i="2"/>
  <c r="Q220" i="2"/>
  <c r="X220" i="2"/>
  <c r="V220" i="2"/>
  <c r="T220" i="2"/>
  <c r="P220" i="2"/>
  <c r="BJ218" i="2"/>
  <c r="BI218" i="2"/>
  <c r="BH218" i="2"/>
  <c r="BG218" i="2"/>
  <c r="R218" i="2"/>
  <c r="Q218" i="2"/>
  <c r="X218" i="2"/>
  <c r="V218" i="2"/>
  <c r="T218" i="2"/>
  <c r="P218" i="2"/>
  <c r="BL218" i="2" s="1"/>
  <c r="BJ216" i="2"/>
  <c r="BI216" i="2"/>
  <c r="BH216" i="2"/>
  <c r="BG216" i="2"/>
  <c r="R216" i="2"/>
  <c r="Q216" i="2"/>
  <c r="X216" i="2"/>
  <c r="V216" i="2"/>
  <c r="T216" i="2"/>
  <c r="P216" i="2"/>
  <c r="BL216" i="2" s="1"/>
  <c r="BJ214" i="2"/>
  <c r="BI214" i="2"/>
  <c r="BH214" i="2"/>
  <c r="BG214" i="2"/>
  <c r="R214" i="2"/>
  <c r="Q214" i="2"/>
  <c r="X214" i="2"/>
  <c r="V214" i="2"/>
  <c r="T214" i="2"/>
  <c r="P214" i="2"/>
  <c r="BL214" i="2"/>
  <c r="K214" i="2"/>
  <c r="BF214" i="2" s="1"/>
  <c r="BJ212" i="2"/>
  <c r="BI212" i="2"/>
  <c r="BH212" i="2"/>
  <c r="BG212" i="2"/>
  <c r="R212" i="2"/>
  <c r="Q212" i="2"/>
  <c r="X212" i="2"/>
  <c r="V212" i="2"/>
  <c r="T212" i="2"/>
  <c r="P212" i="2"/>
  <c r="BJ210" i="2"/>
  <c r="BI210" i="2"/>
  <c r="BH210" i="2"/>
  <c r="BG210" i="2"/>
  <c r="R210" i="2"/>
  <c r="Q210" i="2"/>
  <c r="X210" i="2"/>
  <c r="V210" i="2"/>
  <c r="T210" i="2"/>
  <c r="P210" i="2"/>
  <c r="BL210" i="2" s="1"/>
  <c r="BJ208" i="2"/>
  <c r="BI208" i="2"/>
  <c r="BH208" i="2"/>
  <c r="BG208" i="2"/>
  <c r="R208" i="2"/>
  <c r="Q208" i="2"/>
  <c r="X208" i="2"/>
  <c r="V208" i="2"/>
  <c r="T208" i="2"/>
  <c r="P208" i="2"/>
  <c r="BL208" i="2" s="1"/>
  <c r="BJ206" i="2"/>
  <c r="BI206" i="2"/>
  <c r="BH206" i="2"/>
  <c r="BG206" i="2"/>
  <c r="R206" i="2"/>
  <c r="Q206" i="2"/>
  <c r="X206" i="2"/>
  <c r="V206" i="2"/>
  <c r="T206" i="2"/>
  <c r="P206" i="2"/>
  <c r="K206" i="2" s="1"/>
  <c r="BL206" i="2"/>
  <c r="BJ204" i="2"/>
  <c r="BI204" i="2"/>
  <c r="BH204" i="2"/>
  <c r="BG204" i="2"/>
  <c r="R204" i="2"/>
  <c r="Q204" i="2"/>
  <c r="X204" i="2"/>
  <c r="V204" i="2"/>
  <c r="T204" i="2"/>
  <c r="P204" i="2"/>
  <c r="BJ202" i="2"/>
  <c r="BI202" i="2"/>
  <c r="BH202" i="2"/>
  <c r="BG202" i="2"/>
  <c r="R202" i="2"/>
  <c r="Q202" i="2"/>
  <c r="X202" i="2"/>
  <c r="V202" i="2"/>
  <c r="T202" i="2"/>
  <c r="P202" i="2"/>
  <c r="BL202" i="2" s="1"/>
  <c r="BJ200" i="2"/>
  <c r="BI200" i="2"/>
  <c r="BH200" i="2"/>
  <c r="BG200" i="2"/>
  <c r="R200" i="2"/>
  <c r="Q200" i="2"/>
  <c r="X200" i="2"/>
  <c r="V200" i="2"/>
  <c r="T200" i="2"/>
  <c r="P200" i="2"/>
  <c r="BL200" i="2"/>
  <c r="K200" i="2"/>
  <c r="BF200" i="2" s="1"/>
  <c r="BJ198" i="2"/>
  <c r="BI198" i="2"/>
  <c r="BH198" i="2"/>
  <c r="BG198" i="2"/>
  <c r="R198" i="2"/>
  <c r="Q198" i="2"/>
  <c r="X198" i="2"/>
  <c r="V198" i="2"/>
  <c r="T198" i="2"/>
  <c r="P198" i="2"/>
  <c r="BL198" i="2" s="1"/>
  <c r="BJ196" i="2"/>
  <c r="BI196" i="2"/>
  <c r="BH196" i="2"/>
  <c r="BG196" i="2"/>
  <c r="R196" i="2"/>
  <c r="Q196" i="2"/>
  <c r="X196" i="2"/>
  <c r="V196" i="2"/>
  <c r="T196" i="2"/>
  <c r="P196" i="2"/>
  <c r="BJ194" i="2"/>
  <c r="BI194" i="2"/>
  <c r="BH194" i="2"/>
  <c r="BG194" i="2"/>
  <c r="R194" i="2"/>
  <c r="Q194" i="2"/>
  <c r="X194" i="2"/>
  <c r="V194" i="2"/>
  <c r="T194" i="2"/>
  <c r="P194" i="2"/>
  <c r="BL194" i="2"/>
  <c r="K194" i="2"/>
  <c r="BF194" i="2" s="1"/>
  <c r="BJ192" i="2"/>
  <c r="BI192" i="2"/>
  <c r="BH192" i="2"/>
  <c r="BG192" i="2"/>
  <c r="R192" i="2"/>
  <c r="Q192" i="2"/>
  <c r="X192" i="2"/>
  <c r="V192" i="2"/>
  <c r="T192" i="2"/>
  <c r="P192" i="2"/>
  <c r="BL192" i="2" s="1"/>
  <c r="BJ190" i="2"/>
  <c r="BI190" i="2"/>
  <c r="BH190" i="2"/>
  <c r="BG190" i="2"/>
  <c r="R190" i="2"/>
  <c r="Q190" i="2"/>
  <c r="X190" i="2"/>
  <c r="V190" i="2"/>
  <c r="T190" i="2"/>
  <c r="P190" i="2"/>
  <c r="BL190" i="2" s="1"/>
  <c r="BJ188" i="2"/>
  <c r="BI188" i="2"/>
  <c r="BH188" i="2"/>
  <c r="BG188" i="2"/>
  <c r="R188" i="2"/>
  <c r="Q188" i="2"/>
  <c r="X188" i="2"/>
  <c r="V188" i="2"/>
  <c r="T188" i="2"/>
  <c r="P188" i="2"/>
  <c r="BJ186" i="2"/>
  <c r="BI186" i="2"/>
  <c r="BH186" i="2"/>
  <c r="BG186" i="2"/>
  <c r="R186" i="2"/>
  <c r="Q186" i="2"/>
  <c r="X186" i="2"/>
  <c r="V186" i="2"/>
  <c r="T186" i="2"/>
  <c r="P186" i="2"/>
  <c r="BL186" i="2" s="1"/>
  <c r="BJ184" i="2"/>
  <c r="BI184" i="2"/>
  <c r="BH184" i="2"/>
  <c r="BG184" i="2"/>
  <c r="R184" i="2"/>
  <c r="Q184" i="2"/>
  <c r="X184" i="2"/>
  <c r="V184" i="2"/>
  <c r="T184" i="2"/>
  <c r="P184" i="2"/>
  <c r="BL184" i="2" s="1"/>
  <c r="BJ182" i="2"/>
  <c r="BI182" i="2"/>
  <c r="BH182" i="2"/>
  <c r="BG182" i="2"/>
  <c r="R182" i="2"/>
  <c r="Q182" i="2"/>
  <c r="X182" i="2"/>
  <c r="V182" i="2"/>
  <c r="T182" i="2"/>
  <c r="P182" i="2"/>
  <c r="BL182" i="2"/>
  <c r="K182" i="2"/>
  <c r="BF182" i="2" s="1"/>
  <c r="BJ180" i="2"/>
  <c r="BI180" i="2"/>
  <c r="BH180" i="2"/>
  <c r="BG180" i="2"/>
  <c r="R180" i="2"/>
  <c r="Q180" i="2"/>
  <c r="X180" i="2"/>
  <c r="V180" i="2"/>
  <c r="T180" i="2"/>
  <c r="P180" i="2"/>
  <c r="BJ178" i="2"/>
  <c r="BI178" i="2"/>
  <c r="BH178" i="2"/>
  <c r="BG178" i="2"/>
  <c r="R178" i="2"/>
  <c r="Q178" i="2"/>
  <c r="X178" i="2"/>
  <c r="V178" i="2"/>
  <c r="T178" i="2"/>
  <c r="P178" i="2"/>
  <c r="BL178" i="2" s="1"/>
  <c r="BJ176" i="2"/>
  <c r="BI176" i="2"/>
  <c r="BH176" i="2"/>
  <c r="BG176" i="2"/>
  <c r="R176" i="2"/>
  <c r="Q176" i="2"/>
  <c r="X176" i="2"/>
  <c r="V176" i="2"/>
  <c r="T176" i="2"/>
  <c r="P176" i="2"/>
  <c r="BL176" i="2" s="1"/>
  <c r="BJ174" i="2"/>
  <c r="BI174" i="2"/>
  <c r="BH174" i="2"/>
  <c r="BG174" i="2"/>
  <c r="R174" i="2"/>
  <c r="Q174" i="2"/>
  <c r="X174" i="2"/>
  <c r="V174" i="2"/>
  <c r="T174" i="2"/>
  <c r="P174" i="2"/>
  <c r="K174" i="2" s="1"/>
  <c r="BL174" i="2"/>
  <c r="BJ172" i="2"/>
  <c r="BI172" i="2"/>
  <c r="BH172" i="2"/>
  <c r="BG172" i="2"/>
  <c r="R172" i="2"/>
  <c r="Q172" i="2"/>
  <c r="X172" i="2"/>
  <c r="V172" i="2"/>
  <c r="T172" i="2"/>
  <c r="P172" i="2"/>
  <c r="BJ170" i="2"/>
  <c r="BI170" i="2"/>
  <c r="BH170" i="2"/>
  <c r="BG170" i="2"/>
  <c r="R170" i="2"/>
  <c r="Q170" i="2"/>
  <c r="X170" i="2"/>
  <c r="V170" i="2"/>
  <c r="T170" i="2"/>
  <c r="P170" i="2"/>
  <c r="BL170" i="2" s="1"/>
  <c r="BJ168" i="2"/>
  <c r="BI168" i="2"/>
  <c r="BH168" i="2"/>
  <c r="BG168" i="2"/>
  <c r="R168" i="2"/>
  <c r="Q168" i="2"/>
  <c r="X168" i="2"/>
  <c r="V168" i="2"/>
  <c r="T168" i="2"/>
  <c r="P168" i="2"/>
  <c r="BL168" i="2" s="1"/>
  <c r="BJ166" i="2"/>
  <c r="BI166" i="2"/>
  <c r="BH166" i="2"/>
  <c r="BG166" i="2"/>
  <c r="R166" i="2"/>
  <c r="Q166" i="2"/>
  <c r="X166" i="2"/>
  <c r="V166" i="2"/>
  <c r="T166" i="2"/>
  <c r="P166" i="2"/>
  <c r="BL166" i="2"/>
  <c r="K166" i="2"/>
  <c r="BF166" i="2" s="1"/>
  <c r="BJ164" i="2"/>
  <c r="BI164" i="2"/>
  <c r="BH164" i="2"/>
  <c r="BG164" i="2"/>
  <c r="R164" i="2"/>
  <c r="Q164" i="2"/>
  <c r="X164" i="2"/>
  <c r="V164" i="2"/>
  <c r="T164" i="2"/>
  <c r="P164" i="2"/>
  <c r="BJ162" i="2"/>
  <c r="BI162" i="2"/>
  <c r="BH162" i="2"/>
  <c r="BG162" i="2"/>
  <c r="R162" i="2"/>
  <c r="Q162" i="2"/>
  <c r="X162" i="2"/>
  <c r="V162" i="2"/>
  <c r="T162" i="2"/>
  <c r="P162" i="2"/>
  <c r="BL162" i="2" s="1"/>
  <c r="BJ160" i="2"/>
  <c r="BI160" i="2"/>
  <c r="BH160" i="2"/>
  <c r="BG160" i="2"/>
  <c r="R160" i="2"/>
  <c r="Q160" i="2"/>
  <c r="X160" i="2"/>
  <c r="V160" i="2"/>
  <c r="T160" i="2"/>
  <c r="P160" i="2"/>
  <c r="BL160" i="2"/>
  <c r="K160" i="2"/>
  <c r="BF160" i="2" s="1"/>
  <c r="BJ158" i="2"/>
  <c r="BI158" i="2"/>
  <c r="BH158" i="2"/>
  <c r="BG158" i="2"/>
  <c r="R158" i="2"/>
  <c r="Q158" i="2"/>
  <c r="X158" i="2"/>
  <c r="V158" i="2"/>
  <c r="T158" i="2"/>
  <c r="P158" i="2"/>
  <c r="BL158" i="2" s="1"/>
  <c r="K158" i="2"/>
  <c r="BF158" i="2" s="1"/>
  <c r="BJ156" i="2"/>
  <c r="BI156" i="2"/>
  <c r="BH156" i="2"/>
  <c r="BG156" i="2"/>
  <c r="R156" i="2"/>
  <c r="Q156" i="2"/>
  <c r="X156" i="2"/>
  <c r="V156" i="2"/>
  <c r="T156" i="2"/>
  <c r="P156" i="2"/>
  <c r="BJ154" i="2"/>
  <c r="BI154" i="2"/>
  <c r="BH154" i="2"/>
  <c r="BG154" i="2"/>
  <c r="R154" i="2"/>
  <c r="Q154" i="2"/>
  <c r="X154" i="2"/>
  <c r="V154" i="2"/>
  <c r="T154" i="2"/>
  <c r="P154" i="2"/>
  <c r="BL154" i="2"/>
  <c r="K154" i="2"/>
  <c r="BF154" i="2" s="1"/>
  <c r="BJ152" i="2"/>
  <c r="BI152" i="2"/>
  <c r="BH152" i="2"/>
  <c r="BG152" i="2"/>
  <c r="R152" i="2"/>
  <c r="Q152" i="2"/>
  <c r="X152" i="2"/>
  <c r="V152" i="2"/>
  <c r="T152" i="2"/>
  <c r="P152" i="2"/>
  <c r="BL152" i="2"/>
  <c r="K152" i="2"/>
  <c r="BF152" i="2" s="1"/>
  <c r="BJ150" i="2"/>
  <c r="BI150" i="2"/>
  <c r="BH150" i="2"/>
  <c r="BG150" i="2"/>
  <c r="R150" i="2"/>
  <c r="Q150" i="2"/>
  <c r="X150" i="2"/>
  <c r="V150" i="2"/>
  <c r="T150" i="2"/>
  <c r="P150" i="2"/>
  <c r="K150" i="2" s="1"/>
  <c r="BJ148" i="2"/>
  <c r="BI148" i="2"/>
  <c r="BH148" i="2"/>
  <c r="BG148" i="2"/>
  <c r="R148" i="2"/>
  <c r="Q148" i="2"/>
  <c r="X148" i="2"/>
  <c r="V148" i="2"/>
  <c r="T148" i="2"/>
  <c r="P148" i="2"/>
  <c r="BJ146" i="2"/>
  <c r="BI146" i="2"/>
  <c r="BH146" i="2"/>
  <c r="BG146" i="2"/>
  <c r="R146" i="2"/>
  <c r="Q146" i="2"/>
  <c r="X146" i="2"/>
  <c r="V146" i="2"/>
  <c r="T146" i="2"/>
  <c r="P146" i="2"/>
  <c r="BL146" i="2"/>
  <c r="K146" i="2"/>
  <c r="BF146" i="2" s="1"/>
  <c r="BJ144" i="2"/>
  <c r="BI144" i="2"/>
  <c r="BH144" i="2"/>
  <c r="BG144" i="2"/>
  <c r="R144" i="2"/>
  <c r="Q144" i="2"/>
  <c r="X144" i="2"/>
  <c r="V144" i="2"/>
  <c r="T144" i="2"/>
  <c r="P144" i="2"/>
  <c r="BL144" i="2" s="1"/>
  <c r="BJ142" i="2"/>
  <c r="BI142" i="2"/>
  <c r="BH142" i="2"/>
  <c r="BG142" i="2"/>
  <c r="R142" i="2"/>
  <c r="Q142" i="2"/>
  <c r="X142" i="2"/>
  <c r="V142" i="2"/>
  <c r="T142" i="2"/>
  <c r="P142" i="2"/>
  <c r="BL142" i="2" s="1"/>
  <c r="BJ140" i="2"/>
  <c r="BI140" i="2"/>
  <c r="BH140" i="2"/>
  <c r="BG140" i="2"/>
  <c r="R140" i="2"/>
  <c r="Q140" i="2"/>
  <c r="X140" i="2"/>
  <c r="V140" i="2"/>
  <c r="T140" i="2"/>
  <c r="P140" i="2"/>
  <c r="BJ138" i="2"/>
  <c r="BI138" i="2"/>
  <c r="BH138" i="2"/>
  <c r="BG138" i="2"/>
  <c r="R138" i="2"/>
  <c r="Q138" i="2"/>
  <c r="X138" i="2"/>
  <c r="V138" i="2"/>
  <c r="T138" i="2"/>
  <c r="P138" i="2"/>
  <c r="BL138" i="2" s="1"/>
  <c r="BJ136" i="2"/>
  <c r="BI136" i="2"/>
  <c r="BH136" i="2"/>
  <c r="BG136" i="2"/>
  <c r="R136" i="2"/>
  <c r="Q136" i="2"/>
  <c r="X136" i="2"/>
  <c r="V136" i="2"/>
  <c r="T136" i="2"/>
  <c r="P136" i="2"/>
  <c r="BL136" i="2" s="1"/>
  <c r="BJ134" i="2"/>
  <c r="BI134" i="2"/>
  <c r="BH134" i="2"/>
  <c r="BG134" i="2"/>
  <c r="R134" i="2"/>
  <c r="Q134" i="2"/>
  <c r="X134" i="2"/>
  <c r="V134" i="2"/>
  <c r="T134" i="2"/>
  <c r="P134" i="2"/>
  <c r="BL134" i="2"/>
  <c r="K134" i="2"/>
  <c r="Z134" i="2" s="1"/>
  <c r="BJ132" i="2"/>
  <c r="BI132" i="2"/>
  <c r="BH132" i="2"/>
  <c r="BG132" i="2"/>
  <c r="R132" i="2"/>
  <c r="Q132" i="2"/>
  <c r="X132" i="2"/>
  <c r="V132" i="2"/>
  <c r="T132" i="2"/>
  <c r="P132" i="2"/>
  <c r="BJ130" i="2"/>
  <c r="BI130" i="2"/>
  <c r="BH130" i="2"/>
  <c r="BG130" i="2"/>
  <c r="R130" i="2"/>
  <c r="Q130" i="2"/>
  <c r="X130" i="2"/>
  <c r="V130" i="2"/>
  <c r="T130" i="2"/>
  <c r="P130" i="2"/>
  <c r="BL130" i="2" s="1"/>
  <c r="BJ128" i="2"/>
  <c r="BI128" i="2"/>
  <c r="BH128" i="2"/>
  <c r="BG128" i="2"/>
  <c r="R128" i="2"/>
  <c r="Q128" i="2"/>
  <c r="X128" i="2"/>
  <c r="V128" i="2"/>
  <c r="T128" i="2"/>
  <c r="P128" i="2"/>
  <c r="BL128" i="2"/>
  <c r="K128" i="2"/>
  <c r="BF128" i="2" s="1"/>
  <c r="BJ126" i="2"/>
  <c r="BI126" i="2"/>
  <c r="BH126" i="2"/>
  <c r="BG126" i="2"/>
  <c r="R126" i="2"/>
  <c r="Q126" i="2"/>
  <c r="X126" i="2"/>
  <c r="V126" i="2"/>
  <c r="T126" i="2"/>
  <c r="P126" i="2"/>
  <c r="BL126" i="2" s="1"/>
  <c r="K126" i="2"/>
  <c r="BF126" i="2" s="1"/>
  <c r="BJ124" i="2"/>
  <c r="BI124" i="2"/>
  <c r="BH124" i="2"/>
  <c r="BG124" i="2"/>
  <c r="R124" i="2"/>
  <c r="Q124" i="2"/>
  <c r="X124" i="2"/>
  <c r="V124" i="2"/>
  <c r="T124" i="2"/>
  <c r="P124" i="2"/>
  <c r="BJ122" i="2"/>
  <c r="BI122" i="2"/>
  <c r="BH122" i="2"/>
  <c r="BG122" i="2"/>
  <c r="R122" i="2"/>
  <c r="Q122" i="2"/>
  <c r="X122" i="2"/>
  <c r="V122" i="2"/>
  <c r="T122" i="2"/>
  <c r="P122" i="2"/>
  <c r="BL122" i="2"/>
  <c r="BJ120" i="2"/>
  <c r="BI120" i="2"/>
  <c r="BH120" i="2"/>
  <c r="BG120" i="2"/>
  <c r="R120" i="2"/>
  <c r="Q120" i="2"/>
  <c r="X120" i="2"/>
  <c r="V120" i="2"/>
  <c r="T120" i="2"/>
  <c r="P120" i="2"/>
  <c r="BL120" i="2" s="1"/>
  <c r="BJ118" i="2"/>
  <c r="BI118" i="2"/>
  <c r="BH118" i="2"/>
  <c r="BG118" i="2"/>
  <c r="R118" i="2"/>
  <c r="Q118" i="2"/>
  <c r="X118" i="2"/>
  <c r="V118" i="2"/>
  <c r="T118" i="2"/>
  <c r="P118" i="2"/>
  <c r="BL118" i="2"/>
  <c r="K118" i="2"/>
  <c r="BF118" i="2" s="1"/>
  <c r="BJ116" i="2"/>
  <c r="BI116" i="2"/>
  <c r="BH116" i="2"/>
  <c r="BG116" i="2"/>
  <c r="R116" i="2"/>
  <c r="Q116" i="2"/>
  <c r="X116" i="2"/>
  <c r="V116" i="2"/>
  <c r="T116" i="2"/>
  <c r="P116" i="2"/>
  <c r="BJ114" i="2"/>
  <c r="BI114" i="2"/>
  <c r="BH114" i="2"/>
  <c r="BG114" i="2"/>
  <c r="R114" i="2"/>
  <c r="Q114" i="2"/>
  <c r="X114" i="2"/>
  <c r="V114" i="2"/>
  <c r="T114" i="2"/>
  <c r="P114" i="2"/>
  <c r="BL114" i="2" s="1"/>
  <c r="BJ112" i="2"/>
  <c r="BI112" i="2"/>
  <c r="BH112" i="2"/>
  <c r="BG112" i="2"/>
  <c r="R112" i="2"/>
  <c r="Q112" i="2"/>
  <c r="X112" i="2"/>
  <c r="V112" i="2"/>
  <c r="T112" i="2"/>
  <c r="P112" i="2"/>
  <c r="BL112" i="2" s="1"/>
  <c r="BJ110" i="2"/>
  <c r="BI110" i="2"/>
  <c r="BH110" i="2"/>
  <c r="BG110" i="2"/>
  <c r="R110" i="2"/>
  <c r="Q110" i="2"/>
  <c r="X110" i="2"/>
  <c r="V110" i="2"/>
  <c r="T110" i="2"/>
  <c r="P110" i="2"/>
  <c r="BL110" i="2" s="1"/>
  <c r="BJ108" i="2"/>
  <c r="BI108" i="2"/>
  <c r="BH108" i="2"/>
  <c r="BG108" i="2"/>
  <c r="R108" i="2"/>
  <c r="Q108" i="2"/>
  <c r="X108" i="2"/>
  <c r="V108" i="2"/>
  <c r="T108" i="2"/>
  <c r="P108" i="2"/>
  <c r="BJ106" i="2"/>
  <c r="BI106" i="2"/>
  <c r="BH106" i="2"/>
  <c r="BG106" i="2"/>
  <c r="R106" i="2"/>
  <c r="Q106" i="2"/>
  <c r="X106" i="2"/>
  <c r="V106" i="2"/>
  <c r="T106" i="2"/>
  <c r="P106" i="2"/>
  <c r="BL106" i="2" s="1"/>
  <c r="BJ104" i="2"/>
  <c r="BI104" i="2"/>
  <c r="BH104" i="2"/>
  <c r="BG104" i="2"/>
  <c r="R104" i="2"/>
  <c r="Q104" i="2"/>
  <c r="X104" i="2"/>
  <c r="V104" i="2"/>
  <c r="T104" i="2"/>
  <c r="P104" i="2"/>
  <c r="BL104" i="2" s="1"/>
  <c r="BJ102" i="2"/>
  <c r="BI102" i="2"/>
  <c r="BH102" i="2"/>
  <c r="BG102" i="2"/>
  <c r="R102" i="2"/>
  <c r="Q102" i="2"/>
  <c r="X102" i="2"/>
  <c r="V102" i="2"/>
  <c r="T102" i="2"/>
  <c r="P102" i="2"/>
  <c r="K102" i="2"/>
  <c r="BF102" i="2"/>
  <c r="BL102" i="2"/>
  <c r="BJ100" i="2"/>
  <c r="BI100" i="2"/>
  <c r="BH100" i="2"/>
  <c r="BG100" i="2"/>
  <c r="R100" i="2"/>
  <c r="Q100" i="2"/>
  <c r="X100" i="2"/>
  <c r="V100" i="2"/>
  <c r="T100" i="2"/>
  <c r="P100" i="2"/>
  <c r="BJ98" i="2"/>
  <c r="BI98" i="2"/>
  <c r="BH98" i="2"/>
  <c r="BG98" i="2"/>
  <c r="R98" i="2"/>
  <c r="Q98" i="2"/>
  <c r="X98" i="2"/>
  <c r="V98" i="2"/>
  <c r="T98" i="2"/>
  <c r="P98" i="2"/>
  <c r="BL98" i="2"/>
  <c r="K98" i="2"/>
  <c r="BF98" i="2" s="1"/>
  <c r="BJ96" i="2"/>
  <c r="BI96" i="2"/>
  <c r="BH96" i="2"/>
  <c r="BG96" i="2"/>
  <c r="R96" i="2"/>
  <c r="Q96" i="2"/>
  <c r="X96" i="2"/>
  <c r="V96" i="2"/>
  <c r="T96" i="2"/>
  <c r="P96" i="2"/>
  <c r="BL96" i="2"/>
  <c r="K96" i="2"/>
  <c r="BF96" i="2" s="1"/>
  <c r="BJ94" i="2"/>
  <c r="BI94" i="2"/>
  <c r="BH94" i="2"/>
  <c r="BG94" i="2"/>
  <c r="R94" i="2"/>
  <c r="Q94" i="2"/>
  <c r="X94" i="2"/>
  <c r="V94" i="2"/>
  <c r="T94" i="2"/>
  <c r="P94" i="2"/>
  <c r="BL94" i="2" s="1"/>
  <c r="BJ92" i="2"/>
  <c r="BI92" i="2"/>
  <c r="BH92" i="2"/>
  <c r="BG92" i="2"/>
  <c r="R92" i="2"/>
  <c r="Q92" i="2"/>
  <c r="X92" i="2"/>
  <c r="V92" i="2"/>
  <c r="T92" i="2"/>
  <c r="P92" i="2"/>
  <c r="BJ90" i="2"/>
  <c r="BI90" i="2"/>
  <c r="F40" i="2"/>
  <c r="BE60" i="1" s="1"/>
  <c r="BH90" i="2"/>
  <c r="BG90" i="2"/>
  <c r="F38" i="2"/>
  <c r="BC60" i="1" s="1"/>
  <c r="R90" i="2"/>
  <c r="Q90" i="2"/>
  <c r="X90" i="2"/>
  <c r="X89" i="2" s="1"/>
  <c r="X88" i="2" s="1"/>
  <c r="V90" i="2"/>
  <c r="T90" i="2"/>
  <c r="P90" i="2"/>
  <c r="BL90" i="2"/>
  <c r="K90" i="2"/>
  <c r="BF90" i="2" s="1"/>
  <c r="F82" i="2"/>
  <c r="E80" i="2"/>
  <c r="K33" i="2"/>
  <c r="F56" i="2"/>
  <c r="E54" i="2"/>
  <c r="J24" i="2"/>
  <c r="E24" i="2"/>
  <c r="J59" i="2" s="1"/>
  <c r="J23" i="2"/>
  <c r="J21" i="2"/>
  <c r="E21" i="2"/>
  <c r="J84" i="2" s="1"/>
  <c r="J20" i="2"/>
  <c r="J18" i="2"/>
  <c r="E18" i="2"/>
  <c r="F85" i="2" s="1"/>
  <c r="F59" i="2"/>
  <c r="J17" i="2"/>
  <c r="J15" i="2"/>
  <c r="E15" i="2"/>
  <c r="F84" i="2" s="1"/>
  <c r="F58" i="2"/>
  <c r="J14" i="2"/>
  <c r="J12" i="2"/>
  <c r="J82" i="2" s="1"/>
  <c r="J56" i="2"/>
  <c r="E7" i="2"/>
  <c r="E78" i="2"/>
  <c r="E52" i="2"/>
  <c r="AK29" i="1"/>
  <c r="AU59" i="1"/>
  <c r="L55" i="1"/>
  <c r="AM55" i="1"/>
  <c r="AM54" i="1"/>
  <c r="L54" i="1"/>
  <c r="AM52" i="1"/>
  <c r="L52" i="1"/>
  <c r="L50" i="1"/>
  <c r="L49" i="1"/>
  <c r="K236" i="2"/>
  <c r="BF236" i="2"/>
  <c r="BL236" i="2"/>
  <c r="K92" i="2"/>
  <c r="BF92" i="2"/>
  <c r="BL92" i="2"/>
  <c r="K140" i="2"/>
  <c r="BF140" i="2"/>
  <c r="BL140" i="2"/>
  <c r="K204" i="2"/>
  <c r="BF204" i="2"/>
  <c r="BL204" i="2"/>
  <c r="K212" i="2"/>
  <c r="BF212" i="2"/>
  <c r="BL212" i="2"/>
  <c r="K220" i="2"/>
  <c r="BF220" i="2" s="1"/>
  <c r="BL220" i="2"/>
  <c r="K252" i="2"/>
  <c r="BF252" i="2"/>
  <c r="BL252" i="2"/>
  <c r="K260" i="2"/>
  <c r="BF260" i="2"/>
  <c r="BL260" i="2"/>
  <c r="K284" i="2"/>
  <c r="BF284" i="2"/>
  <c r="BL284" i="2"/>
  <c r="K292" i="2"/>
  <c r="BF292" i="2" s="1"/>
  <c r="BL292" i="2"/>
  <c r="K332" i="2"/>
  <c r="BF332" i="2"/>
  <c r="BL332" i="2"/>
  <c r="K356" i="2"/>
  <c r="BF356" i="2"/>
  <c r="BL356" i="2"/>
  <c r="K364" i="2"/>
  <c r="BF364" i="2"/>
  <c r="BL364" i="2"/>
  <c r="K396" i="2"/>
  <c r="BF396" i="2" s="1"/>
  <c r="BL396" i="2"/>
  <c r="K430" i="2"/>
  <c r="BF430" i="2"/>
  <c r="BL430" i="2"/>
  <c r="K116" i="2"/>
  <c r="BF116" i="2"/>
  <c r="BL116" i="2"/>
  <c r="K180" i="2"/>
  <c r="BF180" i="2"/>
  <c r="BL180" i="2"/>
  <c r="K324" i="2"/>
  <c r="BF324" i="2" s="1"/>
  <c r="BL324" i="2"/>
  <c r="K348" i="2"/>
  <c r="BF348" i="2"/>
  <c r="BL348" i="2"/>
  <c r="K420" i="2"/>
  <c r="BF420" i="2"/>
  <c r="BL420" i="2"/>
  <c r="K104" i="4"/>
  <c r="BE104" i="4"/>
  <c r="BK104" i="4"/>
  <c r="K38" i="2"/>
  <c r="AY60" i="1" s="1"/>
  <c r="K100" i="2"/>
  <c r="BF100" i="2" s="1"/>
  <c r="BL100" i="2"/>
  <c r="K172" i="2"/>
  <c r="BF172" i="2"/>
  <c r="BL172" i="2"/>
  <c r="K196" i="2"/>
  <c r="BF196" i="2"/>
  <c r="BL196" i="2"/>
  <c r="K268" i="2"/>
  <c r="BL268" i="2"/>
  <c r="K300" i="2"/>
  <c r="BF300" i="2"/>
  <c r="BL300" i="2"/>
  <c r="K340" i="2"/>
  <c r="BF340" i="2"/>
  <c r="BL340" i="2"/>
  <c r="K372" i="2"/>
  <c r="BF372" i="2"/>
  <c r="BL372" i="2"/>
  <c r="K494" i="2"/>
  <c r="BL494" i="2"/>
  <c r="K92" i="3"/>
  <c r="BE92" i="3"/>
  <c r="BK92" i="3"/>
  <c r="Q88" i="3"/>
  <c r="I63" i="3" s="1"/>
  <c r="K31" i="3" s="1"/>
  <c r="AS61" i="1" s="1"/>
  <c r="J59" i="4"/>
  <c r="J84" i="4"/>
  <c r="K132" i="2"/>
  <c r="BF132" i="2"/>
  <c r="BL132" i="2"/>
  <c r="K156" i="2"/>
  <c r="BL156" i="2"/>
  <c r="K244" i="2"/>
  <c r="BF244" i="2"/>
  <c r="BL244" i="2"/>
  <c r="K316" i="2"/>
  <c r="BF316" i="2" s="1"/>
  <c r="BL316" i="2"/>
  <c r="K446" i="2"/>
  <c r="BF446" i="2"/>
  <c r="BL446" i="2"/>
  <c r="K462" i="2"/>
  <c r="BL462" i="2"/>
  <c r="K478" i="2"/>
  <c r="BF478" i="2"/>
  <c r="BL478" i="2"/>
  <c r="F41" i="2"/>
  <c r="BF60" i="1" s="1"/>
  <c r="F39" i="2"/>
  <c r="BD60" i="1" s="1"/>
  <c r="K108" i="2"/>
  <c r="BF108" i="2" s="1"/>
  <c r="BL108" i="2"/>
  <c r="K124" i="2"/>
  <c r="BF124" i="2"/>
  <c r="BL124" i="2"/>
  <c r="K148" i="2"/>
  <c r="BL148" i="2"/>
  <c r="K164" i="2"/>
  <c r="BF164" i="2"/>
  <c r="BL164" i="2"/>
  <c r="K188" i="2"/>
  <c r="BF188" i="2" s="1"/>
  <c r="BL188" i="2"/>
  <c r="K228" i="2"/>
  <c r="BF228" i="2"/>
  <c r="BL228" i="2"/>
  <c r="K276" i="2"/>
  <c r="BL276" i="2"/>
  <c r="K308" i="2"/>
  <c r="BF308" i="2"/>
  <c r="BL308" i="2"/>
  <c r="K380" i="2"/>
  <c r="BF380" i="2" s="1"/>
  <c r="BL380" i="2"/>
  <c r="K388" i="2"/>
  <c r="BF388" i="2"/>
  <c r="BL388" i="2"/>
  <c r="BL418" i="2"/>
  <c r="K418" i="2"/>
  <c r="BF418" i="2"/>
  <c r="K422" i="2"/>
  <c r="BF422" i="2"/>
  <c r="BL422" i="2"/>
  <c r="K510" i="2"/>
  <c r="BF510" i="2" s="1"/>
  <c r="BL510" i="2"/>
  <c r="K532" i="2"/>
  <c r="BF532" i="2"/>
  <c r="BL532" i="2"/>
  <c r="K436" i="2"/>
  <c r="BF436" i="2" s="1"/>
  <c r="BL436" i="2"/>
  <c r="K452" i="2"/>
  <c r="BF452" i="2"/>
  <c r="BL452" i="2"/>
  <c r="K468" i="2"/>
  <c r="BF468" i="2" s="1"/>
  <c r="BL468" i="2"/>
  <c r="K484" i="2"/>
  <c r="BF484" i="2"/>
  <c r="BL484" i="2"/>
  <c r="K500" i="2"/>
  <c r="BF500" i="2" s="1"/>
  <c r="BL500" i="2"/>
  <c r="K524" i="2"/>
  <c r="BF524" i="2"/>
  <c r="BL524" i="2"/>
  <c r="J58" i="3"/>
  <c r="J84" i="3"/>
  <c r="K90" i="3"/>
  <c r="BK90" i="3"/>
  <c r="Q87" i="4"/>
  <c r="I63" i="4" s="1"/>
  <c r="K31" i="4" s="1"/>
  <c r="AS62" i="1" s="1"/>
  <c r="V87" i="4"/>
  <c r="K96" i="4"/>
  <c r="BE96" i="4"/>
  <c r="BK96" i="4"/>
  <c r="K114" i="2"/>
  <c r="K122" i="2"/>
  <c r="BF122" i="2" s="1"/>
  <c r="K178" i="2"/>
  <c r="K202" i="2"/>
  <c r="BF202" i="2" s="1"/>
  <c r="K210" i="2"/>
  <c r="K234" i="2"/>
  <c r="BF234" i="2" s="1"/>
  <c r="K242" i="2"/>
  <c r="K266" i="2"/>
  <c r="BF266" i="2" s="1"/>
  <c r="K274" i="2"/>
  <c r="K362" i="2"/>
  <c r="BF362" i="2" s="1"/>
  <c r="K370" i="2"/>
  <c r="K394" i="2"/>
  <c r="BF394" i="2" s="1"/>
  <c r="K402" i="2"/>
  <c r="BL404" i="2"/>
  <c r="BL438" i="2"/>
  <c r="K444" i="2"/>
  <c r="BL444" i="2"/>
  <c r="BL454" i="2"/>
  <c r="K460" i="2"/>
  <c r="BL460" i="2"/>
  <c r="BL470" i="2"/>
  <c r="K476" i="2"/>
  <c r="BL476" i="2"/>
  <c r="K492" i="2"/>
  <c r="BF492" i="2"/>
  <c r="BL492" i="2"/>
  <c r="K508" i="2"/>
  <c r="BF508" i="2" s="1"/>
  <c r="BL508" i="2"/>
  <c r="K112" i="4"/>
  <c r="BK112" i="4"/>
  <c r="K410" i="2"/>
  <c r="BF410" i="2"/>
  <c r="K516" i="2"/>
  <c r="BF516" i="2"/>
  <c r="BL516" i="2"/>
  <c r="F38" i="4"/>
  <c r="BC62" i="1" s="1"/>
  <c r="R87" i="4"/>
  <c r="J63" i="4" s="1"/>
  <c r="K32" i="4" s="1"/>
  <c r="AT62" i="1" s="1"/>
  <c r="K114" i="4"/>
  <c r="BE114" i="4" s="1"/>
  <c r="K122" i="4"/>
  <c r="K130" i="4"/>
  <c r="BK138" i="4"/>
  <c r="K140" i="4"/>
  <c r="BK146" i="4"/>
  <c r="K148" i="4"/>
  <c r="BK167" i="4"/>
  <c r="K169" i="4"/>
  <c r="BK175" i="4"/>
  <c r="K177" i="4"/>
  <c r="BK183" i="4"/>
  <c r="K185" i="4"/>
  <c r="BK191" i="4"/>
  <c r="K193" i="4"/>
  <c r="BK199" i="4"/>
  <c r="K201" i="4"/>
  <c r="K209" i="4"/>
  <c r="K217" i="4"/>
  <c r="J59" i="5"/>
  <c r="K96" i="5"/>
  <c r="BE96" i="5"/>
  <c r="BK102" i="5"/>
  <c r="K120" i="5"/>
  <c r="BE120" i="5" s="1"/>
  <c r="BK126" i="5"/>
  <c r="K128" i="5"/>
  <c r="BK134" i="5"/>
  <c r="K136" i="5"/>
  <c r="BE136" i="5"/>
  <c r="BK142" i="5"/>
  <c r="K144" i="5"/>
  <c r="BE144" i="5" s="1"/>
  <c r="K152" i="5"/>
  <c r="BK158" i="5"/>
  <c r="K160" i="5"/>
  <c r="BE160" i="5"/>
  <c r="BK166" i="5"/>
  <c r="K168" i="5"/>
  <c r="BE168" i="5" s="1"/>
  <c r="BK174" i="5"/>
  <c r="K176" i="5"/>
  <c r="BE176" i="5" s="1"/>
  <c r="BK182" i="5"/>
  <c r="K184" i="5"/>
  <c r="BE184" i="5"/>
  <c r="BK190" i="5"/>
  <c r="K192" i="5"/>
  <c r="BE192" i="5" s="1"/>
  <c r="BK198" i="5"/>
  <c r="K200" i="5"/>
  <c r="BE200" i="5" s="1"/>
  <c r="K208" i="5"/>
  <c r="BE208" i="5" s="1"/>
  <c r="K38" i="5"/>
  <c r="AY63" i="1" s="1"/>
  <c r="K114" i="5"/>
  <c r="BE114" i="5"/>
  <c r="K157" i="4"/>
  <c r="K88" i="5"/>
  <c r="BE88" i="5" s="1"/>
  <c r="BK89" i="3"/>
  <c r="BK88" i="3" s="1"/>
  <c r="K88" i="3" s="1"/>
  <c r="K63" i="3" s="1"/>
  <c r="M150" i="2" l="1"/>
  <c r="Z150" i="2"/>
  <c r="BF150" i="2"/>
  <c r="Z206" i="2"/>
  <c r="M206" i="2"/>
  <c r="BF206" i="2"/>
  <c r="Z174" i="2"/>
  <c r="M174" i="2"/>
  <c r="BF174" i="2"/>
  <c r="Z476" i="2"/>
  <c r="M476" i="2"/>
  <c r="Z402" i="2"/>
  <c r="M402" i="2"/>
  <c r="Z274" i="2"/>
  <c r="M274" i="2"/>
  <c r="Z210" i="2"/>
  <c r="M210" i="2"/>
  <c r="Z114" i="2"/>
  <c r="M114" i="2"/>
  <c r="Z90" i="3"/>
  <c r="M90" i="3"/>
  <c r="Z410" i="2"/>
  <c r="M410" i="2"/>
  <c r="Z492" i="2"/>
  <c r="M492" i="2"/>
  <c r="Z524" i="2"/>
  <c r="M524" i="2"/>
  <c r="Z452" i="2"/>
  <c r="M452" i="2"/>
  <c r="Z422" i="2"/>
  <c r="M422" i="2"/>
  <c r="Z308" i="2"/>
  <c r="M308" i="2"/>
  <c r="Z164" i="2"/>
  <c r="M164" i="2"/>
  <c r="Z478" i="2"/>
  <c r="M478" i="2"/>
  <c r="Z244" i="2"/>
  <c r="M244" i="2"/>
  <c r="M92" i="3"/>
  <c r="Z92" i="3"/>
  <c r="Z300" i="2"/>
  <c r="M300" i="2"/>
  <c r="Z348" i="2"/>
  <c r="M348" i="2"/>
  <c r="Z430" i="2"/>
  <c r="M430" i="2"/>
  <c r="Z332" i="2"/>
  <c r="M332" i="2"/>
  <c r="Z252" i="2"/>
  <c r="M252" i="2"/>
  <c r="Z140" i="2"/>
  <c r="M140" i="2"/>
  <c r="Z236" i="2"/>
  <c r="M236" i="2"/>
  <c r="Q89" i="2"/>
  <c r="Z102" i="2"/>
  <c r="M102" i="2"/>
  <c r="K104" i="2"/>
  <c r="K110" i="2"/>
  <c r="K120" i="2"/>
  <c r="K130" i="2"/>
  <c r="K136" i="2"/>
  <c r="K142" i="2"/>
  <c r="BL150" i="2"/>
  <c r="BL89" i="2" s="1"/>
  <c r="K162" i="2"/>
  <c r="K168" i="2"/>
  <c r="K184" i="2"/>
  <c r="K190" i="2"/>
  <c r="K216" i="2"/>
  <c r="M224" i="2"/>
  <c r="Z224" i="2"/>
  <c r="Z226" i="2"/>
  <c r="M226" i="2"/>
  <c r="BF226" i="2"/>
  <c r="Z250" i="2"/>
  <c r="M250" i="2"/>
  <c r="BF250" i="2"/>
  <c r="Z336" i="2"/>
  <c r="M336" i="2"/>
  <c r="BF336" i="2"/>
  <c r="Z404" i="2"/>
  <c r="M404" i="2"/>
  <c r="BF404" i="2"/>
  <c r="Z428" i="2"/>
  <c r="M428" i="2"/>
  <c r="BF428" i="2"/>
  <c r="Z506" i="2"/>
  <c r="M506" i="2"/>
  <c r="BF506" i="2"/>
  <c r="Z526" i="2"/>
  <c r="M526" i="2"/>
  <c r="BF526" i="2"/>
  <c r="Z460" i="2"/>
  <c r="M460" i="2"/>
  <c r="Z370" i="2"/>
  <c r="M370" i="2"/>
  <c r="Z242" i="2"/>
  <c r="M242" i="2"/>
  <c r="Z178" i="2"/>
  <c r="M178" i="2"/>
  <c r="Z276" i="2"/>
  <c r="M276" i="2"/>
  <c r="Z148" i="2"/>
  <c r="M148" i="2"/>
  <c r="Z156" i="2"/>
  <c r="M156" i="2"/>
  <c r="Z494" i="2"/>
  <c r="M494" i="2"/>
  <c r="Z268" i="2"/>
  <c r="M268" i="2"/>
  <c r="BK87" i="5"/>
  <c r="K87" i="5" s="1"/>
  <c r="K63" i="5" s="1"/>
  <c r="Z508" i="2"/>
  <c r="M508" i="2"/>
  <c r="Z394" i="2"/>
  <c r="M394" i="2"/>
  <c r="Z362" i="2"/>
  <c r="M362" i="2"/>
  <c r="Z266" i="2"/>
  <c r="M266" i="2"/>
  <c r="Z234" i="2"/>
  <c r="M234" i="2"/>
  <c r="Z202" i="2"/>
  <c r="M202" i="2"/>
  <c r="Z122" i="2"/>
  <c r="M122" i="2"/>
  <c r="Z468" i="2"/>
  <c r="M468" i="2"/>
  <c r="Z510" i="2"/>
  <c r="M510" i="2"/>
  <c r="Z380" i="2"/>
  <c r="M380" i="2"/>
  <c r="Z188" i="2"/>
  <c r="M188" i="2"/>
  <c r="Z108" i="2"/>
  <c r="M108" i="2"/>
  <c r="Z316" i="2"/>
  <c r="M316" i="2"/>
  <c r="Z340" i="2"/>
  <c r="M340" i="2"/>
  <c r="Z172" i="2"/>
  <c r="M172" i="2"/>
  <c r="Z100" i="2"/>
  <c r="M100" i="2"/>
  <c r="Z420" i="2"/>
  <c r="M420" i="2"/>
  <c r="Z116" i="2"/>
  <c r="M116" i="2"/>
  <c r="Z356" i="2"/>
  <c r="M356" i="2"/>
  <c r="Z260" i="2"/>
  <c r="M260" i="2"/>
  <c r="Z204" i="2"/>
  <c r="M204" i="2"/>
  <c r="Z92" i="2"/>
  <c r="M92" i="2"/>
  <c r="T89" i="2"/>
  <c r="T88" i="2" s="1"/>
  <c r="AW60" i="1" s="1"/>
  <c r="R89" i="2"/>
  <c r="K94" i="2"/>
  <c r="K106" i="2"/>
  <c r="K112" i="2"/>
  <c r="K138" i="2"/>
  <c r="K144" i="2"/>
  <c r="K170" i="2"/>
  <c r="K176" i="2"/>
  <c r="K186" i="2"/>
  <c r="K192" i="2"/>
  <c r="K198" i="2"/>
  <c r="K208" i="2"/>
  <c r="K218" i="2"/>
  <c r="Z246" i="2"/>
  <c r="M246" i="2"/>
  <c r="BF246" i="2"/>
  <c r="Z458" i="2"/>
  <c r="M458" i="2"/>
  <c r="BF458" i="2"/>
  <c r="Z444" i="2"/>
  <c r="M444" i="2"/>
  <c r="Z462" i="2"/>
  <c r="M462" i="2"/>
  <c r="Z516" i="2"/>
  <c r="M516" i="2"/>
  <c r="BF476" i="2"/>
  <c r="BF460" i="2"/>
  <c r="BF444" i="2"/>
  <c r="BF402" i="2"/>
  <c r="BF370" i="2"/>
  <c r="BF274" i="2"/>
  <c r="BF242" i="2"/>
  <c r="BF210" i="2"/>
  <c r="BF178" i="2"/>
  <c r="BF114" i="2"/>
  <c r="BE90" i="3"/>
  <c r="K37" i="3" s="1"/>
  <c r="AX61" i="1" s="1"/>
  <c r="Z484" i="2"/>
  <c r="M484" i="2"/>
  <c r="Z532" i="2"/>
  <c r="M532" i="2"/>
  <c r="Z418" i="2"/>
  <c r="M418" i="2"/>
  <c r="Z388" i="2"/>
  <c r="M388" i="2"/>
  <c r="BF276" i="2"/>
  <c r="Z228" i="2"/>
  <c r="M228" i="2"/>
  <c r="BF148" i="2"/>
  <c r="Z124" i="2"/>
  <c r="M124" i="2"/>
  <c r="BF462" i="2"/>
  <c r="Z446" i="2"/>
  <c r="M446" i="2"/>
  <c r="BF156" i="2"/>
  <c r="Z132" i="2"/>
  <c r="M132" i="2"/>
  <c r="BF494" i="2"/>
  <c r="Z372" i="2"/>
  <c r="M372" i="2"/>
  <c r="BF268" i="2"/>
  <c r="Z196" i="2"/>
  <c r="M196" i="2"/>
  <c r="Z180" i="2"/>
  <c r="M180" i="2"/>
  <c r="Z364" i="2"/>
  <c r="M364" i="2"/>
  <c r="Z284" i="2"/>
  <c r="M284" i="2"/>
  <c r="Z212" i="2"/>
  <c r="M212" i="2"/>
  <c r="M90" i="2"/>
  <c r="Z90" i="2"/>
  <c r="V89" i="2"/>
  <c r="V88" i="2" s="1"/>
  <c r="Z96" i="2"/>
  <c r="M96" i="2"/>
  <c r="BF134" i="2"/>
  <c r="Z146" i="2"/>
  <c r="M146" i="2"/>
  <c r="Z152" i="2"/>
  <c r="M152" i="2"/>
  <c r="Z194" i="2"/>
  <c r="M194" i="2"/>
  <c r="M200" i="2"/>
  <c r="Z200" i="2"/>
  <c r="Z330" i="2"/>
  <c r="M330" i="2"/>
  <c r="BF330" i="2"/>
  <c r="Z342" i="2"/>
  <c r="M342" i="2"/>
  <c r="BF342" i="2"/>
  <c r="Z354" i="2"/>
  <c r="M354" i="2"/>
  <c r="BF354" i="2"/>
  <c r="Z450" i="2"/>
  <c r="M450" i="2"/>
  <c r="BF450" i="2"/>
  <c r="Z482" i="2"/>
  <c r="M482" i="2"/>
  <c r="BF482" i="2"/>
  <c r="Z500" i="2"/>
  <c r="M500" i="2"/>
  <c r="Z436" i="2"/>
  <c r="M436" i="2"/>
  <c r="Z324" i="2"/>
  <c r="M324" i="2"/>
  <c r="Z396" i="2"/>
  <c r="M396" i="2"/>
  <c r="Z292" i="2"/>
  <c r="M292" i="2"/>
  <c r="Z220" i="2"/>
  <c r="M220" i="2"/>
  <c r="Z98" i="2"/>
  <c r="M98" i="2"/>
  <c r="Z118" i="2"/>
  <c r="M118" i="2"/>
  <c r="M126" i="2"/>
  <c r="Z126" i="2"/>
  <c r="Z128" i="2"/>
  <c r="M128" i="2"/>
  <c r="Z154" i="2"/>
  <c r="M154" i="2"/>
  <c r="Z158" i="2"/>
  <c r="M158" i="2"/>
  <c r="M160" i="2"/>
  <c r="Z160" i="2"/>
  <c r="Z166" i="2"/>
  <c r="M166" i="2"/>
  <c r="Z182" i="2"/>
  <c r="M182" i="2"/>
  <c r="Z214" i="2"/>
  <c r="M214" i="2"/>
  <c r="Z222" i="2"/>
  <c r="M222" i="2"/>
  <c r="Z290" i="2"/>
  <c r="M290" i="2"/>
  <c r="BF290" i="2"/>
  <c r="M296" i="2"/>
  <c r="Z296" i="2"/>
  <c r="BF296" i="2"/>
  <c r="Z302" i="2"/>
  <c r="M302" i="2"/>
  <c r="BF302" i="2"/>
  <c r="Z358" i="2"/>
  <c r="M358" i="2"/>
  <c r="BF358" i="2"/>
  <c r="Z488" i="2"/>
  <c r="M488" i="2"/>
  <c r="BF488" i="2"/>
  <c r="Z238" i="2"/>
  <c r="M238" i="2"/>
  <c r="M248" i="2"/>
  <c r="Z248" i="2"/>
  <c r="Z254" i="2"/>
  <c r="M254" i="2"/>
  <c r="Z270" i="2"/>
  <c r="M270" i="2"/>
  <c r="Z278" i="2"/>
  <c r="M278" i="2"/>
  <c r="M280" i="2"/>
  <c r="Z280" i="2"/>
  <c r="Z286" i="2"/>
  <c r="M286" i="2"/>
  <c r="Z306" i="2"/>
  <c r="M306" i="2"/>
  <c r="Z310" i="2"/>
  <c r="M310" i="2"/>
  <c r="M312" i="2"/>
  <c r="Z312" i="2"/>
  <c r="Z318" i="2"/>
  <c r="M318" i="2"/>
  <c r="BL330" i="2"/>
  <c r="BL336" i="2"/>
  <c r="Z338" i="2"/>
  <c r="M338" i="2"/>
  <c r="Z344" i="2"/>
  <c r="M344" i="2"/>
  <c r="Z350" i="2"/>
  <c r="M350" i="2"/>
  <c r="Z366" i="2"/>
  <c r="M366" i="2"/>
  <c r="Z374" i="2"/>
  <c r="M374" i="2"/>
  <c r="Z376" i="2"/>
  <c r="M376" i="2"/>
  <c r="Z382" i="2"/>
  <c r="M382" i="2"/>
  <c r="Z398" i="2"/>
  <c r="M398" i="2"/>
  <c r="Z414" i="2"/>
  <c r="M414" i="2"/>
  <c r="Z416" i="2"/>
  <c r="M416" i="2"/>
  <c r="Z426" i="2"/>
  <c r="M426" i="2"/>
  <c r="Z432" i="2"/>
  <c r="M432" i="2"/>
  <c r="Z438" i="2"/>
  <c r="M438" i="2"/>
  <c r="K440" i="2"/>
  <c r="BL450" i="2"/>
  <c r="Z464" i="2"/>
  <c r="M464" i="2"/>
  <c r="Z470" i="2"/>
  <c r="M470" i="2"/>
  <c r="Z472" i="2"/>
  <c r="M472" i="2"/>
  <c r="BL482" i="2"/>
  <c r="BL488" i="2"/>
  <c r="Z490" i="2"/>
  <c r="M490" i="2"/>
  <c r="M512" i="2"/>
  <c r="Z512" i="2"/>
  <c r="BL526" i="2"/>
  <c r="M94" i="3"/>
  <c r="Z94" i="3"/>
  <c r="F41" i="5"/>
  <c r="BF63" i="1" s="1"/>
  <c r="Z230" i="2"/>
  <c r="M230" i="2"/>
  <c r="M240" i="2"/>
  <c r="Z240" i="2"/>
  <c r="M256" i="2"/>
  <c r="Z256" i="2"/>
  <c r="Z262" i="2"/>
  <c r="M262" i="2"/>
  <c r="K272" i="2"/>
  <c r="Z282" i="2"/>
  <c r="M282" i="2"/>
  <c r="M288" i="2"/>
  <c r="Z288" i="2"/>
  <c r="Z294" i="2"/>
  <c r="M294" i="2"/>
  <c r="Z314" i="2"/>
  <c r="M314" i="2"/>
  <c r="M320" i="2"/>
  <c r="Z320" i="2"/>
  <c r="Z326" i="2"/>
  <c r="M326" i="2"/>
  <c r="Z346" i="2"/>
  <c r="M346" i="2"/>
  <c r="Z352" i="2"/>
  <c r="M352" i="2"/>
  <c r="Z368" i="2"/>
  <c r="M368" i="2"/>
  <c r="Z378" i="2"/>
  <c r="M378" i="2"/>
  <c r="Z384" i="2"/>
  <c r="M384" i="2"/>
  <c r="K390" i="2"/>
  <c r="K400" i="2"/>
  <c r="K406" i="2"/>
  <c r="BL428" i="2"/>
  <c r="K434" i="2"/>
  <c r="Z442" i="2"/>
  <c r="M442" i="2"/>
  <c r="K466" i="2"/>
  <c r="Z474" i="2"/>
  <c r="M474" i="2"/>
  <c r="Z496" i="2"/>
  <c r="M496" i="2"/>
  <c r="Z514" i="2"/>
  <c r="M514" i="2"/>
  <c r="Z518" i="2"/>
  <c r="M518" i="2"/>
  <c r="Z520" i="2"/>
  <c r="M520" i="2"/>
  <c r="F40" i="3"/>
  <c r="BE61" i="1" s="1"/>
  <c r="J56" i="5"/>
  <c r="F39" i="5"/>
  <c r="BD63" i="1" s="1"/>
  <c r="K232" i="2"/>
  <c r="K258" i="2"/>
  <c r="K264" i="2"/>
  <c r="K322" i="2"/>
  <c r="Z328" i="2"/>
  <c r="M328" i="2"/>
  <c r="K334" i="2"/>
  <c r="K360" i="2"/>
  <c r="K386" i="2"/>
  <c r="K392" i="2"/>
  <c r="Z408" i="2"/>
  <c r="M408" i="2"/>
  <c r="Z448" i="2"/>
  <c r="M448" i="2"/>
  <c r="Z454" i="2"/>
  <c r="M454" i="2"/>
  <c r="K456" i="2"/>
  <c r="Z480" i="2"/>
  <c r="M480" i="2"/>
  <c r="K498" i="2"/>
  <c r="Z502" i="2"/>
  <c r="M502" i="2"/>
  <c r="M504" i="2"/>
  <c r="Z504" i="2"/>
  <c r="Z522" i="2"/>
  <c r="M522" i="2"/>
  <c r="M528" i="2"/>
  <c r="Z528" i="2"/>
  <c r="K38" i="3"/>
  <c r="AY61" i="1" s="1"/>
  <c r="BF238" i="2"/>
  <c r="BF248" i="2"/>
  <c r="BF254" i="2"/>
  <c r="BF270" i="2"/>
  <c r="BF278" i="2"/>
  <c r="BF280" i="2"/>
  <c r="Z298" i="2"/>
  <c r="M298" i="2"/>
  <c r="M304" i="2"/>
  <c r="Z304" i="2"/>
  <c r="BF310" i="2"/>
  <c r="BF312" i="2"/>
  <c r="BF318" i="2"/>
  <c r="BF344" i="2"/>
  <c r="BF350" i="2"/>
  <c r="BF366" i="2"/>
  <c r="BF374" i="2"/>
  <c r="BF376" i="2"/>
  <c r="BF382" i="2"/>
  <c r="BF398" i="2"/>
  <c r="Z412" i="2"/>
  <c r="M412" i="2"/>
  <c r="Z424" i="2"/>
  <c r="M424" i="2"/>
  <c r="BF426" i="2"/>
  <c r="BF432" i="2"/>
  <c r="Z486" i="2"/>
  <c r="M486" i="2"/>
  <c r="Z530" i="2"/>
  <c r="M530" i="2"/>
  <c r="Z534" i="2"/>
  <c r="M534" i="2"/>
  <c r="M536" i="2"/>
  <c r="Z536" i="2"/>
  <c r="BE157" i="4"/>
  <c r="M157" i="4"/>
  <c r="Z157" i="4"/>
  <c r="M217" i="4"/>
  <c r="Z217" i="4"/>
  <c r="M193" i="4"/>
  <c r="Z193" i="4"/>
  <c r="BE177" i="4"/>
  <c r="M177" i="4"/>
  <c r="Z177" i="4"/>
  <c r="M148" i="4"/>
  <c r="Z148" i="4"/>
  <c r="M130" i="4"/>
  <c r="Z130" i="4"/>
  <c r="M112" i="4"/>
  <c r="Z112" i="4"/>
  <c r="M96" i="4"/>
  <c r="Z96" i="4"/>
  <c r="M104" i="4"/>
  <c r="Z104" i="4"/>
  <c r="M100" i="4"/>
  <c r="Z100" i="4"/>
  <c r="M110" i="4"/>
  <c r="Z110" i="4"/>
  <c r="M120" i="4"/>
  <c r="Z120" i="4"/>
  <c r="M124" i="4"/>
  <c r="Z124" i="4"/>
  <c r="M128" i="4"/>
  <c r="Z128" i="4"/>
  <c r="M132" i="4"/>
  <c r="Z132" i="4"/>
  <c r="M142" i="4"/>
  <c r="Z142" i="4"/>
  <c r="M146" i="4"/>
  <c r="Z146" i="4"/>
  <c r="BE163" i="4"/>
  <c r="M163" i="4"/>
  <c r="Z163" i="4"/>
  <c r="BE167" i="4"/>
  <c r="M167" i="4"/>
  <c r="Z167" i="4"/>
  <c r="M197" i="4"/>
  <c r="Z197" i="4"/>
  <c r="M213" i="4"/>
  <c r="Z213" i="4"/>
  <c r="M215" i="4"/>
  <c r="Z215" i="4"/>
  <c r="M92" i="4"/>
  <c r="Z92" i="4"/>
  <c r="M106" i="4"/>
  <c r="Z106" i="4"/>
  <c r="M116" i="4"/>
  <c r="Z116" i="4"/>
  <c r="M134" i="4"/>
  <c r="Z134" i="4"/>
  <c r="M155" i="4"/>
  <c r="Z155" i="4"/>
  <c r="BE159" i="4"/>
  <c r="M159" i="4"/>
  <c r="Z159" i="4"/>
  <c r="BE173" i="4"/>
  <c r="M173" i="4"/>
  <c r="Z173" i="4"/>
  <c r="M181" i="4"/>
  <c r="Z181" i="4"/>
  <c r="M189" i="4"/>
  <c r="Z189" i="4"/>
  <c r="BE195" i="4"/>
  <c r="M195" i="4"/>
  <c r="Z195" i="4"/>
  <c r="M203" i="4"/>
  <c r="Z203" i="4"/>
  <c r="M211" i="4"/>
  <c r="Z211" i="4"/>
  <c r="BE201" i="4"/>
  <c r="M201" i="4"/>
  <c r="Z201" i="4"/>
  <c r="BE185" i="4"/>
  <c r="M185" i="4"/>
  <c r="Z185" i="4"/>
  <c r="BE169" i="4"/>
  <c r="M169" i="4"/>
  <c r="Z169" i="4"/>
  <c r="M140" i="4"/>
  <c r="Z140" i="4"/>
  <c r="M90" i="4"/>
  <c r="Z90" i="4"/>
  <c r="M98" i="4"/>
  <c r="Z98" i="4"/>
  <c r="M102" i="4"/>
  <c r="Z102" i="4"/>
  <c r="M108" i="4"/>
  <c r="Z108" i="4"/>
  <c r="M118" i="4"/>
  <c r="Z118" i="4"/>
  <c r="M126" i="4"/>
  <c r="Z126" i="4"/>
  <c r="M138" i="4"/>
  <c r="Z138" i="4"/>
  <c r="M144" i="4"/>
  <c r="Z144" i="4"/>
  <c r="BE161" i="4"/>
  <c r="M161" i="4"/>
  <c r="Z161" i="4"/>
  <c r="BE165" i="4"/>
  <c r="M165" i="4"/>
  <c r="Z165" i="4"/>
  <c r="M179" i="4"/>
  <c r="Z179" i="4"/>
  <c r="M187" i="4"/>
  <c r="Z187" i="4"/>
  <c r="BE199" i="4"/>
  <c r="Z199" i="4"/>
  <c r="M199" i="4"/>
  <c r="BE207" i="4"/>
  <c r="M207" i="4"/>
  <c r="Z207" i="4"/>
  <c r="BE209" i="4"/>
  <c r="M209" i="4"/>
  <c r="Z209" i="4"/>
  <c r="M122" i="4"/>
  <c r="Z122" i="4"/>
  <c r="M114" i="4"/>
  <c r="Z114" i="4"/>
  <c r="M94" i="4"/>
  <c r="Z94" i="4"/>
  <c r="M136" i="4"/>
  <c r="Z136" i="4"/>
  <c r="M152" i="4"/>
  <c r="Z152" i="4"/>
  <c r="M171" i="4"/>
  <c r="Z171" i="4"/>
  <c r="BE175" i="4"/>
  <c r="M175" i="4"/>
  <c r="Z175" i="4"/>
  <c r="BE183" i="4"/>
  <c r="M183" i="4"/>
  <c r="Z183" i="4"/>
  <c r="BE191" i="4"/>
  <c r="M191" i="4"/>
  <c r="Z191" i="4"/>
  <c r="BE197" i="4"/>
  <c r="BE205" i="4"/>
  <c r="M205" i="4"/>
  <c r="Z205" i="4"/>
  <c r="BE213" i="4"/>
  <c r="BE215" i="4"/>
  <c r="M219" i="4"/>
  <c r="Z219" i="4"/>
  <c r="BE130" i="4"/>
  <c r="BE110" i="4"/>
  <c r="BE120" i="4"/>
  <c r="BE124" i="4"/>
  <c r="BE128" i="4"/>
  <c r="BE132" i="4"/>
  <c r="BE142" i="4"/>
  <c r="BE146" i="4"/>
  <c r="BE106" i="4"/>
  <c r="BE116" i="4"/>
  <c r="BE134" i="4"/>
  <c r="BE90" i="4"/>
  <c r="BE98" i="4"/>
  <c r="BE102" i="4"/>
  <c r="BE108" i="4"/>
  <c r="BE118" i="4"/>
  <c r="BE144" i="4"/>
  <c r="BE140" i="4"/>
  <c r="BE94" i="4"/>
  <c r="BE136" i="4"/>
  <c r="BE152" i="4"/>
  <c r="M208" i="5"/>
  <c r="Z208" i="5"/>
  <c r="M184" i="5"/>
  <c r="Z184" i="5"/>
  <c r="M152" i="5"/>
  <c r="Z152" i="5"/>
  <c r="M128" i="5"/>
  <c r="Z128" i="5"/>
  <c r="M102" i="5"/>
  <c r="Z102" i="5"/>
  <c r="M108" i="5"/>
  <c r="Z108" i="5"/>
  <c r="M124" i="5"/>
  <c r="Z124" i="5"/>
  <c r="M134" i="5"/>
  <c r="Z134" i="5"/>
  <c r="M158" i="5"/>
  <c r="Z158" i="5"/>
  <c r="M170" i="5"/>
  <c r="Z170" i="5"/>
  <c r="M180" i="5"/>
  <c r="Z180" i="5"/>
  <c r="M190" i="5"/>
  <c r="Z190" i="5"/>
  <c r="M202" i="5"/>
  <c r="Z202" i="5"/>
  <c r="M114" i="5"/>
  <c r="Z114" i="5"/>
  <c r="M192" i="5"/>
  <c r="Z192" i="5"/>
  <c r="M160" i="5"/>
  <c r="Z160" i="5"/>
  <c r="M136" i="5"/>
  <c r="Z136" i="5"/>
  <c r="M90" i="5"/>
  <c r="Z90" i="5"/>
  <c r="M100" i="5"/>
  <c r="Z100" i="5"/>
  <c r="M106" i="5"/>
  <c r="Z106" i="5"/>
  <c r="M118" i="5"/>
  <c r="Z118" i="5"/>
  <c r="M122" i="5"/>
  <c r="Z122" i="5"/>
  <c r="M132" i="5"/>
  <c r="Z132" i="5"/>
  <c r="M142" i="5"/>
  <c r="Z142" i="5"/>
  <c r="M146" i="5"/>
  <c r="Z146" i="5"/>
  <c r="M156" i="5"/>
  <c r="Z156" i="5"/>
  <c r="M166" i="5"/>
  <c r="Z166" i="5"/>
  <c r="M178" i="5"/>
  <c r="Z178" i="5"/>
  <c r="M188" i="5"/>
  <c r="Z188" i="5"/>
  <c r="M198" i="5"/>
  <c r="Z198" i="5"/>
  <c r="M212" i="5"/>
  <c r="Z212" i="5"/>
  <c r="Z214" i="5"/>
  <c r="M214" i="5"/>
  <c r="M200" i="5"/>
  <c r="Z200" i="5"/>
  <c r="M168" i="5"/>
  <c r="Z168" i="5"/>
  <c r="M144" i="5"/>
  <c r="Z144" i="5"/>
  <c r="M94" i="5"/>
  <c r="Z94" i="5"/>
  <c r="M98" i="5"/>
  <c r="Z98" i="5"/>
  <c r="M104" i="5"/>
  <c r="Z104" i="5"/>
  <c r="M112" i="5"/>
  <c r="Z112" i="5"/>
  <c r="M130" i="5"/>
  <c r="Z130" i="5"/>
  <c r="M140" i="5"/>
  <c r="Z140" i="5"/>
  <c r="M150" i="5"/>
  <c r="Z150" i="5"/>
  <c r="M154" i="5"/>
  <c r="Z154" i="5"/>
  <c r="M164" i="5"/>
  <c r="Z164" i="5"/>
  <c r="M174" i="5"/>
  <c r="Z174" i="5"/>
  <c r="M186" i="5"/>
  <c r="Z186" i="5"/>
  <c r="M196" i="5"/>
  <c r="Z196" i="5"/>
  <c r="M210" i="5"/>
  <c r="Z210" i="5"/>
  <c r="M176" i="5"/>
  <c r="Z176" i="5"/>
  <c r="BE152" i="5"/>
  <c r="BE128" i="5"/>
  <c r="M120" i="5"/>
  <c r="Z120" i="5"/>
  <c r="M96" i="5"/>
  <c r="Z96" i="5"/>
  <c r="M92" i="5"/>
  <c r="Z92" i="5"/>
  <c r="BE102" i="5"/>
  <c r="M110" i="5"/>
  <c r="Z110" i="5"/>
  <c r="M116" i="5"/>
  <c r="Z116" i="5"/>
  <c r="M126" i="5"/>
  <c r="Z126" i="5"/>
  <c r="M138" i="5"/>
  <c r="Z138" i="5"/>
  <c r="M148" i="5"/>
  <c r="Z148" i="5"/>
  <c r="M162" i="5"/>
  <c r="Z162" i="5"/>
  <c r="BE170" i="5"/>
  <c r="M172" i="5"/>
  <c r="Z172" i="5"/>
  <c r="BE180" i="5"/>
  <c r="M182" i="5"/>
  <c r="Z182" i="5"/>
  <c r="BE190" i="5"/>
  <c r="Z194" i="5"/>
  <c r="M194" i="5"/>
  <c r="BE202" i="5"/>
  <c r="M204" i="5"/>
  <c r="Z204" i="5"/>
  <c r="M206" i="5"/>
  <c r="Z206" i="5"/>
  <c r="K68" i="5"/>
  <c r="K30" i="5"/>
  <c r="K34" i="5" s="1"/>
  <c r="Z88" i="5"/>
  <c r="M88" i="5"/>
  <c r="J81" i="4"/>
  <c r="F59" i="4"/>
  <c r="E77" i="4"/>
  <c r="BE88" i="4"/>
  <c r="M88" i="4"/>
  <c r="F83" i="4"/>
  <c r="F40" i="4"/>
  <c r="BE62" i="1" s="1"/>
  <c r="K38" i="4"/>
  <c r="AY62" i="1" s="1"/>
  <c r="BE217" i="4"/>
  <c r="BE112" i="4"/>
  <c r="BK87" i="4"/>
  <c r="K87" i="4" s="1"/>
  <c r="K63" i="4" s="1"/>
  <c r="K68" i="4" s="1"/>
  <c r="F41" i="4"/>
  <c r="BF62" i="1" s="1"/>
  <c r="BF59" i="1" s="1"/>
  <c r="W38" i="1" s="1"/>
  <c r="BE193" i="4"/>
  <c r="BE148" i="4"/>
  <c r="BE122" i="4"/>
  <c r="F39" i="4"/>
  <c r="BD62" i="1" s="1"/>
  <c r="BD59" i="1" s="1"/>
  <c r="AZ59" i="1" s="1"/>
  <c r="Z88" i="4"/>
  <c r="K69" i="3"/>
  <c r="K30" i="3"/>
  <c r="K34" i="3" s="1"/>
  <c r="K89" i="3"/>
  <c r="K64" i="3" s="1"/>
  <c r="F37" i="3"/>
  <c r="BB61" i="1" s="1"/>
  <c r="J64" i="3"/>
  <c r="BE59" i="1"/>
  <c r="BA59" i="1" s="1"/>
  <c r="AW59" i="1"/>
  <c r="BC59" i="1"/>
  <c r="W35" i="1" s="1"/>
  <c r="J58" i="2"/>
  <c r="E78" i="3"/>
  <c r="F85" i="3"/>
  <c r="J59" i="3"/>
  <c r="J83" i="4"/>
  <c r="J85" i="2"/>
  <c r="E52" i="5"/>
  <c r="F59" i="5"/>
  <c r="J83" i="5"/>
  <c r="BL88" i="2" l="1"/>
  <c r="K88" i="2" s="1"/>
  <c r="K63" i="2" s="1"/>
  <c r="K89" i="2"/>
  <c r="K64" i="2" s="1"/>
  <c r="Z498" i="2"/>
  <c r="M498" i="2"/>
  <c r="BF498" i="2"/>
  <c r="Z360" i="2"/>
  <c r="M360" i="2"/>
  <c r="BF360" i="2"/>
  <c r="Z322" i="2"/>
  <c r="M322" i="2"/>
  <c r="BF322" i="2"/>
  <c r="Z434" i="2"/>
  <c r="M434" i="2"/>
  <c r="BF434" i="2"/>
  <c r="Z390" i="2"/>
  <c r="M390" i="2"/>
  <c r="BF390" i="2"/>
  <c r="AV61" i="1"/>
  <c r="M208" i="2"/>
  <c r="Z208" i="2"/>
  <c r="BF208" i="2"/>
  <c r="M176" i="2"/>
  <c r="Z176" i="2"/>
  <c r="BF176" i="2"/>
  <c r="Z112" i="2"/>
  <c r="M112" i="2"/>
  <c r="BF112" i="2"/>
  <c r="Z190" i="2"/>
  <c r="M190" i="2"/>
  <c r="BF190" i="2"/>
  <c r="Z120" i="2"/>
  <c r="M120" i="2"/>
  <c r="BF120" i="2"/>
  <c r="Z334" i="2"/>
  <c r="M334" i="2"/>
  <c r="BF334" i="2"/>
  <c r="M264" i="2"/>
  <c r="Z264" i="2"/>
  <c r="BF264" i="2"/>
  <c r="Z466" i="2"/>
  <c r="M466" i="2"/>
  <c r="BF466" i="2"/>
  <c r="Z440" i="2"/>
  <c r="M440" i="2"/>
  <c r="BF440" i="2"/>
  <c r="Z198" i="2"/>
  <c r="M198" i="2"/>
  <c r="BF198" i="2"/>
  <c r="Z170" i="2"/>
  <c r="M170" i="2"/>
  <c r="BF170" i="2"/>
  <c r="Z106" i="2"/>
  <c r="M106" i="2"/>
  <c r="BF106" i="2"/>
  <c r="M184" i="2"/>
  <c r="Z184" i="2"/>
  <c r="BF184" i="2"/>
  <c r="M142" i="2"/>
  <c r="Z142" i="2"/>
  <c r="BF142" i="2"/>
  <c r="Z110" i="2"/>
  <c r="M110" i="2"/>
  <c r="BF110" i="2"/>
  <c r="Q88" i="2"/>
  <c r="I63" i="2" s="1"/>
  <c r="K31" i="2" s="1"/>
  <c r="AS60" i="1" s="1"/>
  <c r="AS59" i="1" s="1"/>
  <c r="AK27" i="1" s="1"/>
  <c r="I64" i="2"/>
  <c r="Z392" i="2"/>
  <c r="M392" i="2"/>
  <c r="BF392" i="2"/>
  <c r="Z258" i="2"/>
  <c r="M258" i="2"/>
  <c r="BF258" i="2"/>
  <c r="Z406" i="2"/>
  <c r="M406" i="2"/>
  <c r="BF406" i="2"/>
  <c r="M192" i="2"/>
  <c r="Z192" i="2"/>
  <c r="BF192" i="2"/>
  <c r="Z144" i="2"/>
  <c r="M144" i="2"/>
  <c r="BF144" i="2"/>
  <c r="Z94" i="2"/>
  <c r="M94" i="2"/>
  <c r="BF94" i="2"/>
  <c r="M168" i="2"/>
  <c r="Z168" i="2"/>
  <c r="BF168" i="2"/>
  <c r="Z136" i="2"/>
  <c r="M136" i="2"/>
  <c r="BF136" i="2"/>
  <c r="Z104" i="2"/>
  <c r="M104" i="2"/>
  <c r="BF104" i="2"/>
  <c r="M69" i="3"/>
  <c r="Z69" i="3"/>
  <c r="K37" i="5"/>
  <c r="AX63" i="1" s="1"/>
  <c r="AV63" i="1" s="1"/>
  <c r="Z456" i="2"/>
  <c r="M456" i="2"/>
  <c r="BF456" i="2"/>
  <c r="Z386" i="2"/>
  <c r="M386" i="2"/>
  <c r="BF386" i="2"/>
  <c r="M232" i="2"/>
  <c r="Z232" i="2"/>
  <c r="BF232" i="2"/>
  <c r="Z400" i="2"/>
  <c r="M400" i="2"/>
  <c r="BF400" i="2"/>
  <c r="M272" i="2"/>
  <c r="Z272" i="2"/>
  <c r="BF272" i="2"/>
  <c r="Z218" i="2"/>
  <c r="M218" i="2"/>
  <c r="BF218" i="2"/>
  <c r="Z186" i="2"/>
  <c r="M186" i="2"/>
  <c r="BF186" i="2"/>
  <c r="Z138" i="2"/>
  <c r="M138" i="2"/>
  <c r="BF138" i="2"/>
  <c r="R88" i="2"/>
  <c r="J63" i="2" s="1"/>
  <c r="K32" i="2" s="1"/>
  <c r="AT60" i="1" s="1"/>
  <c r="AT59" i="1" s="1"/>
  <c r="AK28" i="1" s="1"/>
  <c r="J64" i="2"/>
  <c r="M216" i="2"/>
  <c r="Z216" i="2"/>
  <c r="BF216" i="2"/>
  <c r="Z162" i="2"/>
  <c r="M162" i="2"/>
  <c r="BF162" i="2"/>
  <c r="Z130" i="2"/>
  <c r="M130" i="2"/>
  <c r="BF130" i="2"/>
  <c r="F37" i="4"/>
  <c r="BB62" i="1" s="1"/>
  <c r="K30" i="4"/>
  <c r="K34" i="4" s="1"/>
  <c r="AG62" i="1" s="1"/>
  <c r="F37" i="5"/>
  <c r="BB63" i="1" s="1"/>
  <c r="AG63" i="1"/>
  <c r="AN63" i="1" s="1"/>
  <c r="M68" i="5"/>
  <c r="Z68" i="5"/>
  <c r="K37" i="4"/>
  <c r="AX62" i="1" s="1"/>
  <c r="AV62" i="1" s="1"/>
  <c r="W36" i="1"/>
  <c r="W37" i="1"/>
  <c r="Z68" i="4"/>
  <c r="M68" i="4"/>
  <c r="K43" i="3"/>
  <c r="AG61" i="1"/>
  <c r="AY59" i="1"/>
  <c r="AK35" i="1" s="1"/>
  <c r="K37" i="2" l="1"/>
  <c r="AX60" i="1" s="1"/>
  <c r="AV60" i="1" s="1"/>
  <c r="F37" i="2"/>
  <c r="BB60" i="1" s="1"/>
  <c r="K43" i="5"/>
  <c r="K30" i="2"/>
  <c r="K34" i="2" s="1"/>
  <c r="K69" i="2"/>
  <c r="BB59" i="1"/>
  <c r="AX59" i="1" s="1"/>
  <c r="AK34" i="1" s="1"/>
  <c r="K43" i="4"/>
  <c r="AN62" i="1"/>
  <c r="AN61" i="1"/>
  <c r="M69" i="2" l="1"/>
  <c r="Z69" i="2"/>
  <c r="K43" i="2"/>
  <c r="AG60" i="1"/>
  <c r="AG59" i="1" s="1"/>
  <c r="AG67" i="1" s="1"/>
  <c r="W34" i="1"/>
  <c r="AV59" i="1"/>
  <c r="AK26" i="1" l="1"/>
  <c r="AK31" i="1" s="1"/>
  <c r="AK40" i="1" s="1"/>
  <c r="AN59" i="1"/>
  <c r="AN67" i="1" s="1"/>
  <c r="AN60" i="1"/>
</calcChain>
</file>

<file path=xl/sharedStrings.xml><?xml version="1.0" encoding="utf-8"?>
<sst xmlns="http://schemas.openxmlformats.org/spreadsheetml/2006/main" count="7733" uniqueCount="1656">
  <si>
    <t>Export Komplet</t>
  </si>
  <si>
    <t/>
  </si>
  <si>
    <t>2.0</t>
  </si>
  <si>
    <t>ZAMOK</t>
  </si>
  <si>
    <t>False</t>
  </si>
  <si>
    <t>True</t>
  </si>
  <si>
    <t>{55db2a3a-76c3-4641-b263-897168bf3b9e}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</si>
  <si>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</si>
  <si>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</si>
  <si>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</si>
  <si>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</si>
  <si>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</si>
  <si>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</si>
  <si>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</si>
  <si>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2019/5</t>
  </si>
  <si>
    <t>Stavba:</t>
  </si>
  <si>
    <t>Oprava výměnných dílů zabezpečovacího zařízení včetně prohlídek VÚD - OŘ Brno</t>
  </si>
  <si>
    <t>KSO:</t>
  </si>
  <si>
    <t>CC-CZ:</t>
  </si>
  <si>
    <t>Místo:</t>
  </si>
  <si>
    <t xml:space="preserve"> </t>
  </si>
  <si>
    <t>Datum:</t>
  </si>
  <si>
    <t>5. 3. 2019</t>
  </si>
  <si>
    <t>Zadavatel:</t>
  </si>
  <si>
    <t>IČ:</t>
  </si>
  <si>
    <t>DIČ:</t>
  </si>
  <si>
    <t>Uchazeč: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</si>
  <si>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</si>
  <si>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</si>
  <si>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</si>
  <si>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</si>
  <si>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</si>
  <si>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</si>
  <si>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</si>
  <si>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</si>
  <si>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</si>
  <si>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</si>
  <si>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</si>
  <si>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</si>
  <si>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</si>
  <si>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</si>
  <si>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</si>
  <si>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</si>
  <si>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</si>
  <si>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</si>
  <si>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</si>
  <si>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</si>
  <si>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</si>
  <si>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</si>
  <si>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</si>
  <si>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</si>
  <si>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</si>
  <si>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</si>
  <si>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</si>
  <si>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</si>
  <si>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</si>
  <si>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</si>
  <si>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</si>
  <si>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</si>
  <si>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</si>
  <si>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</si>
  <si>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</si>
  <si>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</si>
  <si>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</si>
  <si>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</si>
  <si>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</si>
  <si>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</si>
  <si>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</si>
  <si>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</si>
  <si>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</si>
  <si>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</si>
  <si>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</si>
  <si>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</si>
  <si>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</si>
  <si>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</si>
  <si>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</si>
  <si>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</si>
  <si>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Výměnné díly</t>
  </si>
  <si>
    <t>STA</t>
  </si>
  <si>
    <t>1</t>
  </si>
  <si>
    <t>{a0cdafaa-8376-462a-aea8-c06a92195c76}</t>
  </si>
  <si>
    <t>2</t>
  </si>
  <si>
    <t>PS 02</t>
  </si>
  <si>
    <t>Komplexní prohlídky PZS typu VÚD</t>
  </si>
  <si>
    <t>{737d0c71-84ca-4b17-8f1a-5bf230d5d6af}</t>
  </si>
  <si>
    <t>PS 03</t>
  </si>
  <si>
    <t>Náhradní díly</t>
  </si>
  <si>
    <t>{13c59e21-5ecc-4666-a3e1-e2ea1701046c}</t>
  </si>
  <si>
    <t>PS 04</t>
  </si>
  <si>
    <t>Výměna vyřazených relé</t>
  </si>
  <si>
    <t>{3c0792fd-0291-4f1b-8266-65afabb0204c}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</si>
  <si>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</si>
  <si>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</si>
  <si>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</si>
  <si>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</si>
  <si>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</si>
  <si>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</si>
  <si>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PS 01 - Výměnné díly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</si>
  <si>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</si>
  <si>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</si>
  <si>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</si>
  <si>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</si>
  <si>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</si>
  <si>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</si>
  <si>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</si>
  <si>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</si>
  <si>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</si>
  <si>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OST - Ostatní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</si>
  <si>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</si>
  <si>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</si>
  <si>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</si>
  <si>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</si>
  <si>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</si>
  <si>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</si>
  <si>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</si>
  <si>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</si>
  <si>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</si>
  <si>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</si>
  <si>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</si>
  <si>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</si>
  <si>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</si>
  <si>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</si>
  <si>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</si>
  <si>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</si>
  <si>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</si>
  <si>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</si>
  <si>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</si>
  <si>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</si>
  <si>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</si>
  <si>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</si>
  <si>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</si>
  <si>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217</t>
  </si>
  <si>
    <t>K</t>
  </si>
  <si>
    <t>7593323010</t>
  </si>
  <si>
    <t>Oprava pojistky 0,16 A</t>
  </si>
  <si>
    <t>kus</t>
  </si>
  <si>
    <t>Sborník UOŽI 01 2019</t>
  </si>
  <si>
    <t>512</t>
  </si>
  <si>
    <t>414227194</t>
  </si>
  <si>
    <t>PP</t>
  </si>
  <si>
    <t>Oprava pojistky 0,16 A - dle SŽDC (ČSD) T 115/1</t>
  </si>
  <si>
    <t>218</t>
  </si>
  <si>
    <t>7593323012</t>
  </si>
  <si>
    <t>Oprava pojistky 0,5 A</t>
  </si>
  <si>
    <t>1943834574</t>
  </si>
  <si>
    <t>Oprava pojistky 0,5 A - dle SŽDC (ČSD) T 115/1</t>
  </si>
  <si>
    <t>219</t>
  </si>
  <si>
    <t>7593323014</t>
  </si>
  <si>
    <t>Oprava pojistky 1 A</t>
  </si>
  <si>
    <t>-121677241</t>
  </si>
  <si>
    <t>Oprava pojistky 1 A - dle SŽDC (ČSD) T 115/1</t>
  </si>
  <si>
    <t>220</t>
  </si>
  <si>
    <t>7593323016</t>
  </si>
  <si>
    <t>Oprava pojistky 2 A</t>
  </si>
  <si>
    <t>595584701</t>
  </si>
  <si>
    <t>Oprava pojistky 2 A - dle SŽDC (ČSD) T 115/1</t>
  </si>
  <si>
    <t>221</t>
  </si>
  <si>
    <t>7593323018</t>
  </si>
  <si>
    <t>Oprava pojistky 5 A</t>
  </si>
  <si>
    <t>801516064</t>
  </si>
  <si>
    <t>Oprava pojistky 5 A - dle SŽDC (ČSD) T 115/1</t>
  </si>
  <si>
    <t>222</t>
  </si>
  <si>
    <t>7593323020</t>
  </si>
  <si>
    <t>Oprava pojistky 10 A</t>
  </si>
  <si>
    <t>1172420275</t>
  </si>
  <si>
    <t>Oprava pojistky 10 A - dle SŽDC (ČSD) T 115/1</t>
  </si>
  <si>
    <t>223</t>
  </si>
  <si>
    <t>7593323022</t>
  </si>
  <si>
    <t>Oprava pojistky 20 A</t>
  </si>
  <si>
    <t>327320861</t>
  </si>
  <si>
    <t>Oprava pojistky 20 A - dle SŽDC (ČSD) T 115/1</t>
  </si>
  <si>
    <t>224</t>
  </si>
  <si>
    <t>7593323024</t>
  </si>
  <si>
    <t>Oprava pojistky 30 A</t>
  </si>
  <si>
    <t>2143755222</t>
  </si>
  <si>
    <t>Oprava pojistky 30 A - dle SŽDC (ČSD) T 115/1</t>
  </si>
  <si>
    <t>7593333010</t>
  </si>
  <si>
    <t>Testování relé malorozměrového řada NMŠ(M)1</t>
  </si>
  <si>
    <t>-161392351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</si>
  <si>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</si>
  <si>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</si>
  <si>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řada NMŠ(M)2</t>
  </si>
  <si>
    <t>-154859329</t>
  </si>
  <si>
    <t>Testování relé malorozměrového řada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</si>
  <si>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</si>
  <si>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</si>
  <si>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řada TN, TT</t>
  </si>
  <si>
    <t>266761500</t>
  </si>
  <si>
    <t>Testování relé malorozměrového řada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</si>
  <si>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</si>
  <si>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</si>
  <si>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2128592651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</si>
  <si>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</si>
  <si>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</si>
  <si>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</si>
  <si>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</si>
  <si>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396687195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</si>
  <si>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</si>
  <si>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</si>
  <si>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</si>
  <si>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</si>
  <si>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1189993326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</si>
  <si>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</si>
  <si>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</si>
  <si>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</si>
  <si>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</si>
  <si>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-2087679153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</si>
  <si>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</si>
  <si>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</si>
  <si>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</si>
  <si>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</si>
  <si>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-1696592243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</si>
  <si>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</si>
  <si>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</si>
  <si>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</si>
  <si>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</si>
  <si>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1196773968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</si>
  <si>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</si>
  <si>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</si>
  <si>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</si>
  <si>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SKŠ1-250</t>
  </si>
  <si>
    <t>1248094641</t>
  </si>
  <si>
    <t>Oprava relé kombinovaného SKŠ1-250 -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</si>
  <si>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</si>
  <si>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</si>
  <si>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</si>
  <si>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980620373</t>
  </si>
  <si>
    <t>Oprava relé kombinovaného SKPR2 - oprava se provádí podle přidružených předpisů k předpisu SŽDC (ČD) T115, pokud není popsána, pak podle technických podmínek výrobku</t>
  </si>
  <si>
    <t>12</t>
  </si>
  <si>
    <t>7593333070</t>
  </si>
  <si>
    <t>Oprava relé kombinovaného SKPR3</t>
  </si>
  <si>
    <t>1002453742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</si>
  <si>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</si>
  <si>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</si>
  <si>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</si>
  <si>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</si>
  <si>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-761947109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</si>
  <si>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</si>
  <si>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</si>
  <si>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</si>
  <si>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</si>
  <si>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1737104516</t>
  </si>
  <si>
    <t>Oprava relé neutrálního NR1-2, NR1-40, NR1-400, NR1-1000, NR1-500/200 - oprava se provádí podle přidružených předpisů k předpisu SŽDC (ČD) T115, pokud není popsána, pak podle technických podmínek výrobku</t>
  </si>
  <si>
    <t>216</t>
  </si>
  <si>
    <t>M</t>
  </si>
  <si>
    <t>7593310050</t>
  </si>
  <si>
    <t>Konstrukční díly Deska pojistková  (CV724800006M)</t>
  </si>
  <si>
    <t>-1177868597</t>
  </si>
  <si>
    <t>7593333095</t>
  </si>
  <si>
    <t>Oprava relé neutrálního NR2-2, NR2-40, NR2-60/1000, NR2-60/450, NR2-900, NR2-1000, NRVU 2-450/1</t>
  </si>
  <si>
    <t>-999391452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</si>
  <si>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</si>
  <si>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</si>
  <si>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</si>
  <si>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</si>
  <si>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2118893766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</si>
  <si>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</si>
  <si>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</si>
  <si>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</si>
  <si>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</si>
  <si>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-19518188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</si>
  <si>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</si>
  <si>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</si>
  <si>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</si>
  <si>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</si>
  <si>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-1001563158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</si>
  <si>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</si>
  <si>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</si>
  <si>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</si>
  <si>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</si>
  <si>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1501225467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</si>
  <si>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</si>
  <si>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</si>
  <si>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</si>
  <si>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</si>
  <si>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-706938395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</si>
  <si>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</si>
  <si>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</si>
  <si>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řada NMŠ(M)1</t>
  </si>
  <si>
    <t>-434089795</t>
  </si>
  <si>
    <t>Oprava relé malorozměrového řada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</si>
  <si>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</si>
  <si>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</si>
  <si>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řada NMŠ(M)1 včetně výměny táhla</t>
  </si>
  <si>
    <t>230522322</t>
  </si>
  <si>
    <t>Oprava relé malorozměrového řada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</si>
  <si>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</si>
  <si>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</si>
  <si>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řada NMŠ(M)1 včetně výměny kontaktového svazku</t>
  </si>
  <si>
    <t>384834611</t>
  </si>
  <si>
    <t>Oprava relé malorozměrového řada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</si>
  <si>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</si>
  <si>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</si>
  <si>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řada NMŠ(M)1 včetně výměny krytu</t>
  </si>
  <si>
    <t>1959132830</t>
  </si>
  <si>
    <t>Oprava relé malorozměrového řada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</si>
  <si>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</si>
  <si>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</si>
  <si>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řada NMŠ{M)2, OMŠ-74(RUS), OMŠ2-63RUS, OMŠS2-60, SMŠ2 280/2000, SMŠ2 280/280, AŠ2, ANŠ2, AŠ5, OMŠM-1 RUS</t>
  </si>
  <si>
    <t>149546826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</si>
  <si>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</si>
  <si>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</si>
  <si>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</si>
  <si>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řada NMŠ(M)2, OMŠ-74(RUS), OMŠ2-63RUS, OMŠS2-60 výměna táhla</t>
  </si>
  <si>
    <t>281346829</t>
  </si>
  <si>
    <t>Oprava relé malorozměrového řada NMŠ(M)2, OMŠ-74(RUS), OMŠ2-63RUS, OMŠS2-60 výměna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</si>
  <si>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</si>
  <si>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</si>
  <si>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řada NMŠ(M)2, OMŠ-74(RUS), OMŠ2-63RUS, OMŠS2-60 výměna kon svazku</t>
  </si>
  <si>
    <t>-1023477756</t>
  </si>
  <si>
    <t>Oprava relé malorozměrového řada NMŠ(M)2, OMŠ-74(RUS), OMŠ2-63RUS, OMŠS2-60 výměna kon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</si>
  <si>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</si>
  <si>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</si>
  <si>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řada NMŠ(M)2, OMŠ-74(RUS), OMŠ2-63RUS, OMŠS2-60 výměna krytu</t>
  </si>
  <si>
    <t>-923106420</t>
  </si>
  <si>
    <t>Oprava relé malorozměrového řada NMŠ(M)2, OMŠ-74(RUS), OMŠ2-63RUS, OMŠS2-60 výměna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</si>
  <si>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</si>
  <si>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</si>
  <si>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SMŠ2 280/2000, SMŠ2 280/280</t>
  </si>
  <si>
    <t>-1143791688</t>
  </si>
  <si>
    <t>Oprava relé malorozměrového SMŠ2 280/2000, SMŠ2 280/280 - oprava se provádí podle přidružených předpisů k předpisu SŽDC (ČD) T115, pokud není popsána, pak podle technických podmínek výrobku</t>
  </si>
  <si>
    <t>30</t>
  </si>
  <si>
    <t>7593333131</t>
  </si>
  <si>
    <t>Oprava relé malorozměrového SMŠ2 280/2000, SMŠ2 280/280 včetně výměny táhla</t>
  </si>
  <si>
    <t>-1014086597</t>
  </si>
  <si>
    <t>Oprava relé malorozměrového SMŠ2 280/2000, SMŠ2 280/280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</si>
  <si>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</si>
  <si>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</si>
  <si>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SMŠ2 280/2000, SMŠ2 280/280 včetně výměny kontaktového svazku</t>
  </si>
  <si>
    <t>142717935</t>
  </si>
  <si>
    <t>Oprava relé malorozměrového SMŠ2 280/2000, SMŠ2 280/280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</si>
  <si>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</si>
  <si>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</si>
  <si>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SMŠ2 280/2000, SMŠ2 280/280 včetně výměny krytu</t>
  </si>
  <si>
    <t>-1593105731</t>
  </si>
  <si>
    <t>Oprava relé malorozměrového SMŠ2 280/2000, SMŠ2 280/280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</si>
  <si>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</si>
  <si>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</si>
  <si>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</si>
  <si>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-493869198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</si>
  <si>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</si>
  <si>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</si>
  <si>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</si>
  <si>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 včetně výměny táhla</t>
  </si>
  <si>
    <t>676973824</t>
  </si>
  <si>
    <t>Oprava relé malorozměrového NMŠ2G, NMVŠ2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</si>
  <si>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</si>
  <si>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</si>
  <si>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 včetně výměny kontaktového svazku</t>
  </si>
  <si>
    <t>-1585838971</t>
  </si>
  <si>
    <t>Oprava relé malorozměrového NMŠ2G, NMVŠ2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</si>
  <si>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</si>
  <si>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</si>
  <si>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 včetně výměny krytu</t>
  </si>
  <si>
    <t>192884757</t>
  </si>
  <si>
    <t>Oprava relé malorozměrového NMŠ2G, NMVŠ2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</si>
  <si>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</si>
  <si>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</si>
  <si>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NMPŠ4-1000/200,NMŠ4-600, NMŠ4-3000, NMŠ4-3,4, MNŠ4-90/1500, NMŠ4-35/1500, NMPŠ-900, NMPŠ1-2000, NMPŠ3-02/220 RUS</t>
  </si>
  <si>
    <t>1651123376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</si>
  <si>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</si>
  <si>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38</t>
  </si>
  <si>
    <t>7593333141</t>
  </si>
  <si>
    <t>Oprava relé malorozměrového NMPŠ4-1000/200, NMŠ4-3000, NMŠ4-3,4, MNŠ4-90/1500, NMŠ4-35/1500 včetně výměny táhla</t>
  </si>
  <si>
    <t>-2058054666</t>
  </si>
  <si>
    <t>Oprava relé malorozměrového NMPŠ4-1000/200, NMŠ4-3000, NMŠ4-3,4, MNŠ4-90/1500, NMŠ4-35/1500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</si>
  <si>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</si>
  <si>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</si>
  <si>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NMPŠ4-1000/200, NMŠ4-3000, NMŠ4-3,4, MNŠ4-90/1500, NMŠ4-35/1500 včetně výměny kontaktového svazku</t>
  </si>
  <si>
    <t>-1983740084</t>
  </si>
  <si>
    <t>Oprava relé malorozměrového NMPŠ4-1000/200, NMŠ4-3000, NMŠ4-3,4, MNŠ4-90/1500, NMŠ4-35/1500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</si>
  <si>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</si>
  <si>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</si>
  <si>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NMPŠ4-1000/200, NMŠ4-3000, NMŠ4-3,4, MNŠ4-90/1500, NMŠ4-35/1500 včetně výměny krytu</t>
  </si>
  <si>
    <t>326190709</t>
  </si>
  <si>
    <t>Oprava relé malorozměrového NMPŠ4-1000/200, NMŠ4-3000, NMŠ4-3,4, MNŠ4-90/1500, NMŠ4-35/1500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</si>
  <si>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</si>
  <si>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</si>
  <si>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NMPŠ1,NMPŠ4</t>
  </si>
  <si>
    <t>1821570189</t>
  </si>
  <si>
    <t>Oprava relé malorozměrového NMPŠ1,NMPŠ4 - oprava se provádí podle přidružených předpisů k předpisu SŽDC (ČD) T115, pokud není popsána, pak podle technických podmínek výrobku</t>
  </si>
  <si>
    <t>42</t>
  </si>
  <si>
    <t>7593333146</t>
  </si>
  <si>
    <t>Oprava relé malorozměrového NMPŠ1,NMPŠ4 včetně výměny táhla</t>
  </si>
  <si>
    <t>-508521540</t>
  </si>
  <si>
    <t>Oprava relé malorozměrového NMPŠ1,NMPŠ4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</si>
  <si>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</si>
  <si>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</si>
  <si>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NMPŠ1,NMPŠ4 včetně výměny kontaktového svazku</t>
  </si>
  <si>
    <t>-87068662</t>
  </si>
  <si>
    <t>Oprava relé malorozměrového NMPŠ1,NMPŠ4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</si>
  <si>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</si>
  <si>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</si>
  <si>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NMPŠ1,NMPŠ4 včetně výměny krytu</t>
  </si>
  <si>
    <t>-504118290</t>
  </si>
  <si>
    <t>Oprava relé malorozměrového NMPŠ1,NMPŠ4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</si>
  <si>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</si>
  <si>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</si>
  <si>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NMŠT-2000, NMŠT-1800 (RUS), NMŠT-1440 (RUS)</t>
  </si>
  <si>
    <t>-513669397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</si>
  <si>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</si>
  <si>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46</t>
  </si>
  <si>
    <t>7593333151</t>
  </si>
  <si>
    <t>Oprava relé malorozměrového NMŠT-2000,NMŠT-1800,NMŠT-1440 včetně výměny termodoteku</t>
  </si>
  <si>
    <t>-1134950913</t>
  </si>
  <si>
    <t>Oprava relé malorozměrového NMŠT-2000,NMŠT-1800,NMŠT-1440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</si>
  <si>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</si>
  <si>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</si>
  <si>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NMŠT-2000,NMŠT-1800,NMŠT-1440 včetně výměny krytu</t>
  </si>
  <si>
    <t>-1498683717</t>
  </si>
  <si>
    <t>Oprava relé malorozměrového NMŠT-2000,NMŠT-1800,NMŠT-1440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</si>
  <si>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</si>
  <si>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</si>
  <si>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řada TN, TT</t>
  </si>
  <si>
    <t>121244181</t>
  </si>
  <si>
    <t>Oprava relé malorozměrového řada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</si>
  <si>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</si>
  <si>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</si>
  <si>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řada TN, TT repase</t>
  </si>
  <si>
    <t>-544377382</t>
  </si>
  <si>
    <t>Oprava relé malorozměrového řada TN, TT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</si>
  <si>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</si>
  <si>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</si>
  <si>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</si>
  <si>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-1235185064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</si>
  <si>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</si>
  <si>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</si>
  <si>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</si>
  <si>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TR3V, TR2000, TAZ</t>
  </si>
  <si>
    <t>1065895722</t>
  </si>
  <si>
    <t>Oprava relé transmisního TR3B, TR3V, TR2000, TAZ - oprava se provádí podle přidružených předpisů k předpisu SŽDC (ČD) T115, pokud není popsána, pak podle technických podmínek výrobku</t>
  </si>
  <si>
    <t>52</t>
  </si>
  <si>
    <t>7593333175</t>
  </si>
  <si>
    <t>Oprava relé transmisního TR2000VU2, TŠ, TJA110, TJA12</t>
  </si>
  <si>
    <t>1213039380</t>
  </si>
  <si>
    <t>Oprava relé transmisního TR2000VU2, TŠ, TJA110, TJA12 - oprava se provádí podle přidružených předpisů k předpisu SŽDC (ČD) T115, pokud není popsána, pak podle technických podmínek výrobku</t>
  </si>
  <si>
    <t>53</t>
  </si>
  <si>
    <t>7593333180</t>
  </si>
  <si>
    <t>Oprava relé tepelného MTR2</t>
  </si>
  <si>
    <t>-196947577</t>
  </si>
  <si>
    <t>Oprava relé tepelného MTR2 - oprava se provádí podle přidružených předpisů k předpisu SŽDC (ČD) T115, pokud není popsána, pak podle technických podmínek výrobku</t>
  </si>
  <si>
    <t>54</t>
  </si>
  <si>
    <t>7593333185</t>
  </si>
  <si>
    <t>Oprava relé tepelného TMŠ2</t>
  </si>
  <si>
    <t>-1393252675</t>
  </si>
  <si>
    <t>Oprava relé tepelného TMŠ2 - oprava se provádí podle přidružených předpisů k předpisu SŽDC (ČD) T115, pokud není popsána, pak podle technických podmínek výrobku</t>
  </si>
  <si>
    <t>55</t>
  </si>
  <si>
    <t>7593333190</t>
  </si>
  <si>
    <t>Oprava časového souboru TM-10, TU-60, RTS-61, TK-11</t>
  </si>
  <si>
    <t>1871533649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</si>
  <si>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</si>
  <si>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</si>
  <si>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7593333192</t>
  </si>
  <si>
    <t>Oprava časového souboru UČJ</t>
  </si>
  <si>
    <t>-1404824149</t>
  </si>
  <si>
    <t>Oprava časového souboru UČJ - oprava se provádí podle přidružených předpisů k předpisu SŽDC (ČD) T115, pokud není popsána, pak podle technických podmínek výrobku</t>
  </si>
  <si>
    <t>57</t>
  </si>
  <si>
    <t>7593333200</t>
  </si>
  <si>
    <t>Oprava relé impulsního IMVŠ 110, IRV110, TP 3B</t>
  </si>
  <si>
    <t>34848198</t>
  </si>
  <si>
    <t>Oprava relé impulsního IMVŠ 110, IRV110, TP 3B - oprava se provádí podle přidružených předpisů k předpisu SŽDC (ČD) T115, pokud není popsána, pak podle technických podmínek výrobku</t>
  </si>
  <si>
    <t>58</t>
  </si>
  <si>
    <t>7593333205</t>
  </si>
  <si>
    <t>Oprava relé impulsního IVG</t>
  </si>
  <si>
    <t>330388276</t>
  </si>
  <si>
    <t>Oprava relé impulsního IVG - oprava se provádí podle přidružených předpisů k předpisu SŽDC (ČD) T115, pokud není popsána, pak podle technických podmínek výrobku</t>
  </si>
  <si>
    <t>59</t>
  </si>
  <si>
    <t>7593333210</t>
  </si>
  <si>
    <t>Oprava relé impulsního IR5</t>
  </si>
  <si>
    <t>-344704096</t>
  </si>
  <si>
    <t>Oprava relé impulsního IR5 - oprava se provádí podle přidružených předpisů k předpisu SŽDC (ČD) T115, pokud není popsána, pak podle technických podmínek výrobku</t>
  </si>
  <si>
    <t>60</t>
  </si>
  <si>
    <t>7593333220</t>
  </si>
  <si>
    <t>Oprava relé UKDR1, KDRŠ</t>
  </si>
  <si>
    <t>1580107851</t>
  </si>
  <si>
    <t>Oprava relé UKDR1, KDRŠ - oprava se provádí podle přidružených předpisů k předpisu SŽDC (ČD) T115, pokud není popsána, pak podle technických podmínek výrobku</t>
  </si>
  <si>
    <t>61</t>
  </si>
  <si>
    <t>7593333225</t>
  </si>
  <si>
    <t>Oprava relé UKDR5M-2</t>
  </si>
  <si>
    <t>727833598</t>
  </si>
  <si>
    <t>Oprava relé UKDR5M-2 - oprava se provádí podle přidružených předpisů k předpisu SŽDC (ČD) T115, pokud není popsána, pak podle technických podmínek výrobku</t>
  </si>
  <si>
    <t>62</t>
  </si>
  <si>
    <t>7593333230</t>
  </si>
  <si>
    <t>Oprava relé KA1, RK 71 462, RK 71 931A(B)</t>
  </si>
  <si>
    <t>-1627366758</t>
  </si>
  <si>
    <t>Oprava relé KA1, RK 71 462, RK 71 931A(B) - oprava se provádí podle přidružených předpisů k předpisu SŽDC (ČD) T115, pokud není popsána, pak podle technických podmínek výrobku</t>
  </si>
  <si>
    <t>63</t>
  </si>
  <si>
    <t>7593333235</t>
  </si>
  <si>
    <t>Oprava relé KA2</t>
  </si>
  <si>
    <t>-521599297</t>
  </si>
  <si>
    <t>Oprava relé KA2 - oprava se provádí podle přidružených předpisů k předpisu SŽDC (ČD) T115, pokud není popsána, pak podle technických podmínek výrobku</t>
  </si>
  <si>
    <t>64</t>
  </si>
  <si>
    <t>7593333240</t>
  </si>
  <si>
    <t>Oprava relé TAZ-1, TAZ-1A, TAZ-2</t>
  </si>
  <si>
    <t>-1790124425</t>
  </si>
  <si>
    <t>Oprava relé TAZ-1, TAZ-1A, TAZ-2 - oprava se provádí podle přidružených předpisů k předpisu SŽDC (ČD) T115, pokud není popsána, pak podle technických podmínek výrobku</t>
  </si>
  <si>
    <t>65</t>
  </si>
  <si>
    <t>7593333241</t>
  </si>
  <si>
    <t>Oprava relé TAZ-1, TAZ-1A, TAZ-2 včetně výměny kontaktového svazku</t>
  </si>
  <si>
    <t>-1879940712</t>
  </si>
  <si>
    <t>Oprava relé TAZ-1, TAZ-1A, TAZ-2 včetně výměny kontaktového svazku - oprava se provádí podle přidružených předpisů k předpisu SŽDC (ČD) T115, pokud není popsána, pak podle technických podmínek výrobku</t>
  </si>
  <si>
    <t>66</t>
  </si>
  <si>
    <t>7593333242</t>
  </si>
  <si>
    <t>Oprava relé TAZ-1, TAZ-1A, TAZ-2 včetně výměny krytu</t>
  </si>
  <si>
    <t>1227918849</t>
  </si>
  <si>
    <t>Oprava relé TAZ-1, TAZ-1A, TAZ-2 včetně výměny krytu - oprava se provádí podle přidružených předpisů k předpisu SŽDC (ČD) T115, pokud není popsána, pak podle technických podmínek výrobku</t>
  </si>
  <si>
    <t>67</t>
  </si>
  <si>
    <t>7593333245</t>
  </si>
  <si>
    <t>Oprava relé kazety K, KVR, U</t>
  </si>
  <si>
    <t>-1346343745</t>
  </si>
  <si>
    <t>Oprava relé kazety K, KVR, U - oprava se provádí podle přidružených předpisů k předpisu SŽDC (ČD) T115, pokud není popsána, pak podle technických podmínek výrobku</t>
  </si>
  <si>
    <t>68</t>
  </si>
  <si>
    <t>7593333250</t>
  </si>
  <si>
    <t>Oprava relé PPR3-5000 RUS</t>
  </si>
  <si>
    <t>-1479316623</t>
  </si>
  <si>
    <t>Oprava relé PPR3-5000 RUS - oprava se provádí podle přidružených předpisů k předpisu SŽDC (ČD) T115, pokud není popsána, pak podle technických podmínek výrobku</t>
  </si>
  <si>
    <t>69</t>
  </si>
  <si>
    <t>7593333252</t>
  </si>
  <si>
    <t>Oprava relé PMPUŠ-150/150 RUS</t>
  </si>
  <si>
    <t>-2035310399</t>
  </si>
  <si>
    <t>Oprava relé PMPUŠ-150/150 RUS - oprava se provádí podle přidružených předpisů k předpisu SŽDC (ČD) T115, pokud není popsána, pak podle technických podmínek výrobku</t>
  </si>
  <si>
    <t>70</t>
  </si>
  <si>
    <t>7593333254</t>
  </si>
  <si>
    <t>Oprava relé NVŠ1-800</t>
  </si>
  <si>
    <t>750460199</t>
  </si>
  <si>
    <t>Oprava relé NVŠ1-800 - oprava se provádí podle přidružených předpisů k předpisu SŽDC (ČD) T115, pokud není popsána, pak podle technických podmínek výrobku</t>
  </si>
  <si>
    <t>71</t>
  </si>
  <si>
    <t>7593333256</t>
  </si>
  <si>
    <t>Oprava relé kazety univerzální, světel, výhybky, pruhů</t>
  </si>
  <si>
    <t>-432902269</t>
  </si>
  <si>
    <t>Oprava relé kazety univerzální, světel, výhybky, pruhů - oprava se provádí podle přidružených předpisů k předpisu SŽDC (ČD) T115, pokud není popsána, pak podle technických podmínek výrobku</t>
  </si>
  <si>
    <t>72</t>
  </si>
  <si>
    <t>7593333260</t>
  </si>
  <si>
    <t>Oprava dobíječe AD-1</t>
  </si>
  <si>
    <t>-804709092</t>
  </si>
  <si>
    <t>Oprava dobíječe AD-1 - oprava se provádí podle přidružených předpisů k předpisu SŽDC (ČD) T115; pokud není popsána, pak podle technických podmínek výrobku</t>
  </si>
  <si>
    <t>73</t>
  </si>
  <si>
    <t>7593333262</t>
  </si>
  <si>
    <t>Oprava dobíječe APN-24</t>
  </si>
  <si>
    <t>2116891859</t>
  </si>
  <si>
    <t>Oprava dobíječe APN-24 - oprava se provádí podle přidružených předpisů k předpisu SŽDC (ČD) T115; pokud není popsána, pak podle technických podmínek výrobku</t>
  </si>
  <si>
    <t>74</t>
  </si>
  <si>
    <t>7593333270</t>
  </si>
  <si>
    <t>Oprava kodéru PNMŠ</t>
  </si>
  <si>
    <t>979168883</t>
  </si>
  <si>
    <t>Oprava kodéru PNMŠ - oprava se provádí podle přidružených předpisů k předpisu SŽDC (ČD) T115, pokud není popsána, pak podle technických podmínek výrobku</t>
  </si>
  <si>
    <t>75</t>
  </si>
  <si>
    <t>7593333275</t>
  </si>
  <si>
    <t>Oprava kodéru SMMS 1</t>
  </si>
  <si>
    <t>770239911</t>
  </si>
  <si>
    <t>Oprava kodéru SMMS 1 - oprava se provádí podle přidružených předpisů k předpisu SŽDC (ČD) T115, pokud není popsána, pak podle technických podmínek výrobku</t>
  </si>
  <si>
    <t>76</t>
  </si>
  <si>
    <t>7593333290</t>
  </si>
  <si>
    <t>Oprava kodéru KPT, KPTŠ, MT1-150</t>
  </si>
  <si>
    <t>959856656</t>
  </si>
  <si>
    <t>Oprava kodéru KPT, KPTŠ, MT1-150 - oprava se provádí podle přidružených předpisů k předpisu SŽDC (ČD) T115, pokud není popsána, pak podle technických podmínek výrobku</t>
  </si>
  <si>
    <t>77</t>
  </si>
  <si>
    <t>7593333295</t>
  </si>
  <si>
    <t>Oprava kodéru MK1, MK2, MK3, UMK-1</t>
  </si>
  <si>
    <t>-388825797</t>
  </si>
  <si>
    <t>Oprava kodéru MK1, MK2, MK3, UMK-1 - oprava se provádí podle přidružených předpisů k předpisu SŽDC (ČD) T115, pokud není popsána, pak podle technických podmínek výrobku</t>
  </si>
  <si>
    <t>78</t>
  </si>
  <si>
    <t>7593333300</t>
  </si>
  <si>
    <t>Oprava kodéru adaptér vjezdový, translační, normální</t>
  </si>
  <si>
    <t>1224065792</t>
  </si>
  <si>
    <t>Oprava kodéru adaptér vjezdový, translační, normální - oprava se provádí podle přidružených předpisů k předpisu SŽDC (ČD) T115, pokud není popsána, pak podle technických podmínek výrobku</t>
  </si>
  <si>
    <t>79</t>
  </si>
  <si>
    <t>7593333310</t>
  </si>
  <si>
    <t>Oprava relé indukčního DSR12S, DSR-1, DSR-12, DSR12P</t>
  </si>
  <si>
    <t>242208872</t>
  </si>
  <si>
    <t>Oprava relé indukčního DSR12S, DSR-1, DSR-12, DSR12P - oprava se provádí podle přidružených předpisů k předpisu SŽDC (ČD) T115, pokud není popsána, pak podle technických podmínek výrobku</t>
  </si>
  <si>
    <t>80</t>
  </si>
  <si>
    <t>7593333315</t>
  </si>
  <si>
    <t>Oprava relé indukčního DSR-12S</t>
  </si>
  <si>
    <t>502405958</t>
  </si>
  <si>
    <t>Oprava relé indukčního DSR-12S - oprava se provádí podle přidružených předpisů k předpisu SŽDC (ČD) T115, pokud není popsána, pak podle technických podmínek výrobku</t>
  </si>
  <si>
    <t>81</t>
  </si>
  <si>
    <t>7593333316</t>
  </si>
  <si>
    <t>Oprava relé indukčního DSR-12S, DSR-1, DSR-12, DSR-12P včetně výměny cívky</t>
  </si>
  <si>
    <t>-126346751</t>
  </si>
  <si>
    <t>Oprava relé indukčního DSR-12S, DSR-1, DSR-12, DSR-12P včetně výměny cívky - oprava se provádí podle přidružených předpisů k předpisu SŽDC (ČD) T115, pokud není popsána, pak podle technických podmínek výrobku</t>
  </si>
  <si>
    <t>82</t>
  </si>
  <si>
    <t>7593333317</t>
  </si>
  <si>
    <t>Oprava relé indukčního DSR-12S, DSR-1, DSR-12, DSR-12P včetně výměny šroubu</t>
  </si>
  <si>
    <t>-1239460957</t>
  </si>
  <si>
    <t>Oprava relé indukčního DSR-12S, DSR-1, DSR-12, DSR-12P včetně výměny šroubu - oprava se provádí podle přidružených předpisů k předpisu SŽDC (ČD) T115, pokud není popsána, pak podle technických podmínek výrobku</t>
  </si>
  <si>
    <t>83</t>
  </si>
  <si>
    <t>7593333320</t>
  </si>
  <si>
    <t>Oprava relé indukčního DSŠ12, DSŠ12P, DSŠ12S, DSŠ12U</t>
  </si>
  <si>
    <t>1053137726</t>
  </si>
  <si>
    <t>Oprava relé indukčního DSŠ12, DSŠ12P, DSŠ12S, DSŠ12U - oprava se provádí podle přidružených předpisů k předpisu SŽDC (ČD) T115, pokud není popsána, pak podle technických podmínek výrobku</t>
  </si>
  <si>
    <t>84</t>
  </si>
  <si>
    <t>7593333321</t>
  </si>
  <si>
    <t>Oprava relé indukčního DSŠ12, DSŠ12P, DSŠ12S, DSŠ12U včetně výměny výseče</t>
  </si>
  <si>
    <t>-2000379617</t>
  </si>
  <si>
    <t>Oprava relé indukčního DSŠ12, DSŠ12P, DSŠ12S, DSŠ12U včetně výměny výseče - oprava se provádí podle přidružených předpisů k předpisu SŽDC (ČD) T115, pokud není popsána, pak podle technických podmínek výrobku</t>
  </si>
  <si>
    <t>85</t>
  </si>
  <si>
    <t>7593333322</t>
  </si>
  <si>
    <t>Oprava relé indukčního DSŠ12, DSŠ12P, DSŠ12S, DSŠ12U včetně výměny cívky</t>
  </si>
  <si>
    <t>-1491868880</t>
  </si>
  <si>
    <t>Oprava relé indukčního DSŠ12, DSŠ12P, DSŠ12S, DSŠ12U včetně výměny cívky - oprava se provádí podle přidružených předpisů k předpisu SŽDC (ČD) T115, pokud není popsána, pak podle technických podmínek výrobku</t>
  </si>
  <si>
    <t>86</t>
  </si>
  <si>
    <t>7593333323</t>
  </si>
  <si>
    <t>Oprava relé indukčního DSŠ12, DSŠ12P, DSŠ12S, DSŠ12U včetně výměny krytu</t>
  </si>
  <si>
    <t>28634557</t>
  </si>
  <si>
    <t>Oprava relé indukčního DSŠ12, DSŠ12P, DSŠ12S, DSŠ12U včetně výměny krytu - oprava se provádí podle přidružených předpisů k předpisu SŽDC (ČD) T115, pokud není popsána, pak podle technických podmínek výrobku</t>
  </si>
  <si>
    <t>87</t>
  </si>
  <si>
    <t>7593333324</t>
  </si>
  <si>
    <t>Oprava relé indukčního DSŠ12, DSŠ12P, DSŠ12S, DSŠ12U včetně výměny osového šroubu</t>
  </si>
  <si>
    <t>-626753655</t>
  </si>
  <si>
    <t>Oprava relé indukčního DSŠ12, DSŠ12P, DSŠ12S, DSŠ12U včetně výměny osového šroubu - oprava se provádí podle přidružených předpisů k předpisu SŽDC (ČD) T115, pokud není popsána, pak podle technických podmínek výrobku</t>
  </si>
  <si>
    <t>88</t>
  </si>
  <si>
    <t>7593333330</t>
  </si>
  <si>
    <t>Oprava souborů KO FID2, FID3</t>
  </si>
  <si>
    <t>1453006401</t>
  </si>
  <si>
    <t>Oprava souborů KO FID2, FID3 - oprava se provádí podle přidružených předpisů k předpisu SŽDC (ČD) T115; pokud není popsána, pak podle technických podmínek výrobku</t>
  </si>
  <si>
    <t>89</t>
  </si>
  <si>
    <t>7593333335</t>
  </si>
  <si>
    <t>Oprava souborů KO KAV 2, KAV 3</t>
  </si>
  <si>
    <t>622117110</t>
  </si>
  <si>
    <t>Oprava souborů KO KAV 2, KAV 3 - oprava se provádí podle přidružených předpisů k předpisu SŽDC (ČD) T115; pokud není popsána, pak podle technických podmínek výrobku</t>
  </si>
  <si>
    <t>90</t>
  </si>
  <si>
    <t>7593333340</t>
  </si>
  <si>
    <t>Oprava dílů VÚD PSS, PST</t>
  </si>
  <si>
    <t>-645562900</t>
  </si>
  <si>
    <t>Oprava dílů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</si>
  <si>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91</t>
  </si>
  <si>
    <t>7593333345</t>
  </si>
  <si>
    <t>Oprava dílů VÚD VKO</t>
  </si>
  <si>
    <t>876366351</t>
  </si>
  <si>
    <t>Oprava dílů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</si>
  <si>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92</t>
  </si>
  <si>
    <t>7593333350</t>
  </si>
  <si>
    <t>Oprava kodéru VÚD, dekodéru VÚD</t>
  </si>
  <si>
    <t>-1513508615</t>
  </si>
  <si>
    <t>Oprava kodéru VÚD, dekodéru VÚD - oprava se provádí podle přidružených předpisů k předpisu SŽDC (ČD) T115, pokud není popsána, pak podle technických podmínek výrobku</t>
  </si>
  <si>
    <t>93</t>
  </si>
  <si>
    <t>7593333352</t>
  </si>
  <si>
    <t>Oprava kmitače pro VÚD</t>
  </si>
  <si>
    <t>-852310927</t>
  </si>
  <si>
    <t>Oprava kmitače pro VÚD - oprava poškozených částí. Součástí opravy je případná úprava na současnou součástkovou základnu (pokud nebyla náhrada provedena v předchozím období)</t>
  </si>
  <si>
    <t>94</t>
  </si>
  <si>
    <t>7593333360</t>
  </si>
  <si>
    <t>Oprava automatického dobíječe VÚD</t>
  </si>
  <si>
    <t>-1812524019</t>
  </si>
  <si>
    <t>Oprava automatického dobíječe VÚD - oprava poškozených částí. Součástí opravy je případná úprava na současnou součástkovou základnu (pokud nebyla náhrada provedena v předchozím období)</t>
  </si>
  <si>
    <t>95</t>
  </si>
  <si>
    <t>7593333362</t>
  </si>
  <si>
    <t>Úprava dobíječe pro VÚD</t>
  </si>
  <si>
    <t>-1485923218</t>
  </si>
  <si>
    <t>Úprava dobíječe pro VÚD - úprava selenového dobíječe na diodový, náhrada odporového stabilizátoru elektronickým stabilizátorem</t>
  </si>
  <si>
    <t>96</t>
  </si>
  <si>
    <t>7593333365</t>
  </si>
  <si>
    <t>Oprava rotačního měniče VÚD</t>
  </si>
  <si>
    <t>461870171</t>
  </si>
  <si>
    <t>Oprava rotačního měniče VÚD - oprava se provádí podle přidružených předpisů k předpisu SŽDC (ČD) T115, pokud není popsána, pak podle technických podmínek výrobku</t>
  </si>
  <si>
    <t>97</t>
  </si>
  <si>
    <t>7593333380</t>
  </si>
  <si>
    <t>Oprava relé střídavého OR1-80, AR1-2,65, UNR-3</t>
  </si>
  <si>
    <t>-923446060</t>
  </si>
  <si>
    <t>Oprava relé střídavého OR1-80, AR1-2,65, UNR-3 - oprava se provádí podle přidružených předpisů k předpisu SŽDC (ČD) T115, pokud není popsána, pak podle technických podmínek výrobku</t>
  </si>
  <si>
    <t>98</t>
  </si>
  <si>
    <t>7593333390</t>
  </si>
  <si>
    <t>Oprava reléové jednotky VÚD A</t>
  </si>
  <si>
    <t>893965688</t>
  </si>
  <si>
    <t>Oprava reléové jednotky VÚD A - oprava se provádí podle přidružených předpisů k předpisu SŽDC (ČD) T115; pokud není popsána, pak podle technických podmínek výrobku</t>
  </si>
  <si>
    <t>99</t>
  </si>
  <si>
    <t>7593333392</t>
  </si>
  <si>
    <t>Oprava reléové jednotky VÚD B</t>
  </si>
  <si>
    <t>986975041</t>
  </si>
  <si>
    <t>Oprava reléové jednotky VÚD B - oprava se provádí podle přidružených předpisů k předpisu SŽDC (ČD) T115; pokud není popsána, pak podle technických podmínek výrobku</t>
  </si>
  <si>
    <t>100</t>
  </si>
  <si>
    <t>7593333394</t>
  </si>
  <si>
    <t>Oprava reléové jednotky VÚD C</t>
  </si>
  <si>
    <t>-52476192</t>
  </si>
  <si>
    <t>Oprava reléové jednotky VÚD C - oprava se provádí podle přidružených předpisů k předpisu SŽDC (ČD) T115; pokud není popsána, pak podle technických podmínek výrobku</t>
  </si>
  <si>
    <t>101</t>
  </si>
  <si>
    <t>7593333396</t>
  </si>
  <si>
    <t>Oprava reléové jednotky VÚD E-F</t>
  </si>
  <si>
    <t>-1636330910</t>
  </si>
  <si>
    <t>Oprava reléové jednotky VÚD E-F - oprava se provádí podle přidružených předpisů k předpisu SŽDC (ČD) T115; pokud není popsána, pak podle technických podmínek výrobku</t>
  </si>
  <si>
    <t>102</t>
  </si>
  <si>
    <t>7593333398</t>
  </si>
  <si>
    <t>Oprava reléové jednotky VÚD BL1 - BL2</t>
  </si>
  <si>
    <t>148997431</t>
  </si>
  <si>
    <t>Oprava reléové jednotky VÚD BL1 - BL2 - oprava se provádí podle přidružených předpisů k předpisu SŽDC (ČD) T115; pokud není popsána, pak podle technických podmínek výrobku</t>
  </si>
  <si>
    <t>103</t>
  </si>
  <si>
    <t>7593333400</t>
  </si>
  <si>
    <t>Oprava reléové jednotky VÚD BL1 - BL2 včetně výměny kontaktového svazku Pt-Ir</t>
  </si>
  <si>
    <t>1167266932</t>
  </si>
  <si>
    <t>Oprava reléové jednotky VÚD BL1 - BL2 včetně výměny kontaktového svazku Pt-Ir - oprava se provádí podle přidružených předpisů k předpisu SŽDC (ČD) T115; pokud není popsána, pak podle technických podmínek výrobku</t>
  </si>
  <si>
    <t>104</t>
  </si>
  <si>
    <t>7593333401</t>
  </si>
  <si>
    <t>Oprava reléové jednotky VÚD BL1 - BL2 včetně záměny kontaktového svazku Pt-Ir za W</t>
  </si>
  <si>
    <t>1143803745</t>
  </si>
  <si>
    <t>Oprava reléové jednotky VÚD BL1 - BL2 včetně záměny kontaktového svazku Pt-Ir za W - oprava se provádí podle přidružených předpisů k předpisu SŽDC (ČD) T115; pokud není popsána, pak podle technických podmínek výrobku</t>
  </si>
  <si>
    <t>105</t>
  </si>
  <si>
    <t>7593333402</t>
  </si>
  <si>
    <t>Oprava reléové jednotky VÚD BL1 - BL2 W včetně výměny svazku</t>
  </si>
  <si>
    <t>-479114718</t>
  </si>
  <si>
    <t>Oprava reléové jednotky VÚD BL1 - BL2 W včetně výměny svazku - oprava se provádí podle přidružených předpisů k předpisu SŽDC (ČD) T115; pokud není popsána, pak podle technických podmínek výrobku</t>
  </si>
  <si>
    <t>106</t>
  </si>
  <si>
    <t>7593333404</t>
  </si>
  <si>
    <t>Oprava reléové jednotky VÚD N/V4C</t>
  </si>
  <si>
    <t>1034949219</t>
  </si>
  <si>
    <t>Oprava reléové jednotky VÚD N/V4C - oprava se provádí podle přidružených předpisů k předpisu SŽDC (ČD) T115; pokud není popsána, pak podle technických podmínek výrobku</t>
  </si>
  <si>
    <t>107</t>
  </si>
  <si>
    <t>7593333406</t>
  </si>
  <si>
    <t>Oprava reléové jednotky VÚD N/V4C W</t>
  </si>
  <si>
    <t>-957705683</t>
  </si>
  <si>
    <t>Oprava reléové jednotky VÚD N/V4C W - oprava se provádí podle přidružených předpisů k předpisu SŽDC (ČD) T115; pokud není popsána, pak podle technických podmínek výrobku</t>
  </si>
  <si>
    <t>108</t>
  </si>
  <si>
    <t>7593333408</t>
  </si>
  <si>
    <t>Oprava reléové jednotky VÚD K</t>
  </si>
  <si>
    <t>-1426618958</t>
  </si>
  <si>
    <t>Oprava reléové jednotky VÚD K - oprava se provádí podle přidružených předpisů k předpisu SŽDC (ČD) T115; pokud není popsána, pak podle technických podmínek výrobku</t>
  </si>
  <si>
    <t>109</t>
  </si>
  <si>
    <t>7593333410</t>
  </si>
  <si>
    <t>Oprava reléové jednotky VÚD L-Th.</t>
  </si>
  <si>
    <t>2057751424</t>
  </si>
  <si>
    <t>Oprava reléové jednotky VÚD L-Th. - oprava se provádí podle přidružených předpisů k předpisu SŽDC (ČD) T115; pokud není popsána, pak podle technických podmínek výrobku</t>
  </si>
  <si>
    <t>110</t>
  </si>
  <si>
    <t>7593333412</t>
  </si>
  <si>
    <t>Oprava reléové jednotky VÚD UZ 1</t>
  </si>
  <si>
    <t>-513571448</t>
  </si>
  <si>
    <t>Oprava reléové jednotky VÚD UZ 1 - oprava se provádí podle přidružených předpisů k předpisu SŽDC (ČD) T115; pokud není popsána, pak podle technických podmínek výrobku</t>
  </si>
  <si>
    <t>111</t>
  </si>
  <si>
    <t>7593333414</t>
  </si>
  <si>
    <t>Oprava reléové jednotky VÚD Q - H</t>
  </si>
  <si>
    <t>228179608</t>
  </si>
  <si>
    <t>Oprava reléové jednotky VÚD Q - H - oprava se provádí podle přidružených předpisů k předpisu SŽDC (ČD) T115; pokud není popsána, pak podle technických podmínek výrobku</t>
  </si>
  <si>
    <t>112</t>
  </si>
  <si>
    <t>7593333416</t>
  </si>
  <si>
    <t>Oprava reléové jednotky VÚD A1, A2 (C1, C2)</t>
  </si>
  <si>
    <t>-570837871</t>
  </si>
  <si>
    <t>Oprava reléové jednotky VÚD A1, A2 (C1, C2) - oprava se provádí podle přidružených předpisů k předpisu SŽDC (ČD) T115; pokud není popsána, pak podle technických podmínek výrobku</t>
  </si>
  <si>
    <t>113</t>
  </si>
  <si>
    <t>7593333418</t>
  </si>
  <si>
    <t>Oprava reléové jednotky VÚD O</t>
  </si>
  <si>
    <t>435901899</t>
  </si>
  <si>
    <t>Oprava reléové jednotky VÚD O - oprava se provádí podle přidružených předpisů k předpisu SŽDC (ČD) T115; pokud není popsána, pak podle technických podmínek výrobku</t>
  </si>
  <si>
    <t>114</t>
  </si>
  <si>
    <t>7593333420</t>
  </si>
  <si>
    <t>Oprava reléové jednotky VÚD OP</t>
  </si>
  <si>
    <t>-695121200</t>
  </si>
  <si>
    <t>Oprava reléové jednotky VÚD OP - oprava se provádí podle přidružených předpisů k předpisu SŽDC (ČD) T115; pokud není popsána, pak podle technických podmínek výrobku</t>
  </si>
  <si>
    <t>115</t>
  </si>
  <si>
    <t>7593333422</t>
  </si>
  <si>
    <t>Oprava reléové jednotky VÚD OV</t>
  </si>
  <si>
    <t>-1813271753</t>
  </si>
  <si>
    <t>Oprava reléové jednotky VÚD OV - oprava se provádí podle přidružených předpisů k předpisu SŽDC (ČD) T115; pokud není popsána, pak podle technických podmínek výrobku</t>
  </si>
  <si>
    <t>116</t>
  </si>
  <si>
    <t>7593333424</t>
  </si>
  <si>
    <t>Oprava reléové jednotky VÚD OB</t>
  </si>
  <si>
    <t>-155853600</t>
  </si>
  <si>
    <t>Oprava reléové jednotky VÚD OB - oprava se provádí podle přidružených předpisů k předpisu SŽDC (ČD) T115; pokud není popsána, pak podle technických podmínek výrobku</t>
  </si>
  <si>
    <t>117</t>
  </si>
  <si>
    <t>7593333426</t>
  </si>
  <si>
    <t>Oprava reléové jednotky VÚD ON</t>
  </si>
  <si>
    <t>678885267</t>
  </si>
  <si>
    <t>Oprava reléové jednotky VÚD ON - oprava se provádí podle přidružených předpisů k předpisu SŽDC (ČD) T115; pokud není popsána, pak podle technických podmínek výrobku</t>
  </si>
  <si>
    <t>118</t>
  </si>
  <si>
    <t>7593333428</t>
  </si>
  <si>
    <t>Oprava reléové jednotky VÚD R</t>
  </si>
  <si>
    <t>-1697758819</t>
  </si>
  <si>
    <t>Oprava reléové jednotky VÚD R - oprava se provádí podle přidružených předpisů k předpisu SŽDC (ČD) T115; pokud není popsána, pak podle technických podmínek výrobku</t>
  </si>
  <si>
    <t>119</t>
  </si>
  <si>
    <t>7593333430</t>
  </si>
  <si>
    <t>Oprava reléové jednotky VÚD TP</t>
  </si>
  <si>
    <t>1814586440</t>
  </si>
  <si>
    <t>Oprava reléové jednotky VÚD TP - oprava se provádí podle přidružených předpisů k předpisu SŽDC (ČD) T115; pokud není popsána, pak podle technických podmínek výrobku</t>
  </si>
  <si>
    <t>120</t>
  </si>
  <si>
    <t>7593333432</t>
  </si>
  <si>
    <t>Oprava reléové jednotky VÚD U</t>
  </si>
  <si>
    <t>1414092509</t>
  </si>
  <si>
    <t>Oprava reléové jednotky VÚD U - oprava se provádí podle přidružených předpisů k předpisu SŽDC (ČD) T115; pokud není popsána, pak podle technických podmínek výrobku</t>
  </si>
  <si>
    <t>121</t>
  </si>
  <si>
    <t>7593333434</t>
  </si>
  <si>
    <t>Oprava reléové jednotky VÚD V1 - P1</t>
  </si>
  <si>
    <t>1188937988</t>
  </si>
  <si>
    <t>Oprava reléové jednotky VÚD V1 - P1 - oprava se provádí podle přidružených předpisů k předpisu SŽDC (ČD) T115; pokud není popsána, pak podle technických podmínek výrobku</t>
  </si>
  <si>
    <t>122</t>
  </si>
  <si>
    <t>7593333436</t>
  </si>
  <si>
    <t>Oprava reléové jednotky VÚD VO</t>
  </si>
  <si>
    <t>1375878413</t>
  </si>
  <si>
    <t>Oprava reléové jednotky VÚD VO - oprava se provádí podle přidružených předpisů k předpisu SŽDC (ČD) T115; pokud není popsána, pak podle technických podmínek výrobku</t>
  </si>
  <si>
    <t>123</t>
  </si>
  <si>
    <t>7593333438</t>
  </si>
  <si>
    <t>Oprava reléové jednotky VÚD P</t>
  </si>
  <si>
    <t>1423921639</t>
  </si>
  <si>
    <t>Oprava reléové jednotky VÚD P - oprava se provádí podle přidružených předpisů k předpisu SŽDC (ČD) T115; pokud není popsána, pak podle technických podmínek výrobku</t>
  </si>
  <si>
    <t>124</t>
  </si>
  <si>
    <t>7593333440</t>
  </si>
  <si>
    <t>Oprava reléové jednotky VÚD ND/V5</t>
  </si>
  <si>
    <t>529838799</t>
  </si>
  <si>
    <t>Oprava reléové jednotky VÚD ND/V5 - oprava se provádí podle přidružených předpisů k předpisu SŽDC (ČD) T115; pokud není popsána, pak podle technických podmínek výrobku</t>
  </si>
  <si>
    <t>125</t>
  </si>
  <si>
    <t>7593333442</t>
  </si>
  <si>
    <t>Oprava reléové jednotky VÚD ND/V5 W</t>
  </si>
  <si>
    <t>-1763130621</t>
  </si>
  <si>
    <t>Oprava reléové jednotky VÚD ND/V5 W - oprava se provádí podle přidružených předpisů k předpisu SŽDC (ČD) T115; pokud není popsána, pak podle technických podmínek výrobku</t>
  </si>
  <si>
    <t>126</t>
  </si>
  <si>
    <t>7593333444</t>
  </si>
  <si>
    <t>Oprava reléové jednotky VÚD NOV</t>
  </si>
  <si>
    <t>486579380</t>
  </si>
  <si>
    <t>Oprava reléové jednotky VÚD NOV - oprava se provádí podle přidružených předpisů k předpisu SŽDC (ČD) T115; pokud není popsána, pak podle technických podmínek výrobku</t>
  </si>
  <si>
    <t>127</t>
  </si>
  <si>
    <t>7593333446</t>
  </si>
  <si>
    <t>Oprava reléové jednotky VÚD NOV W</t>
  </si>
  <si>
    <t>547770174</t>
  </si>
  <si>
    <t>Oprava reléové jednotky VÚD NOV W - oprava se provádí podle přidružených předpisů k předpisu SŽDC (ČD) T115; pokud není popsána, pak podle technických podmínek výrobku</t>
  </si>
  <si>
    <t>128</t>
  </si>
  <si>
    <t>7593333448</t>
  </si>
  <si>
    <t>Oprava reléové jednotky VÚD Q</t>
  </si>
  <si>
    <t>-1736335797</t>
  </si>
  <si>
    <t>Oprava reléové jednotky VÚD Q - oprava se provádí podle přidružených předpisů k předpisu SŽDC (ČD) T115; pokud není popsána, pak podle technických podmínek výrobku</t>
  </si>
  <si>
    <t>129</t>
  </si>
  <si>
    <t>7593333450</t>
  </si>
  <si>
    <t>Oprava reléové jednotky VÚD ND</t>
  </si>
  <si>
    <t>-1998848711</t>
  </si>
  <si>
    <t>Oprava reléové jednotky VÚD ND - oprava se provádí podle přidružených předpisů k předpisu SŽDC (ČD) T115; pokud není popsána, pak podle technických podmínek výrobku</t>
  </si>
  <si>
    <t>130</t>
  </si>
  <si>
    <t>7593333451</t>
  </si>
  <si>
    <t>Oprava reléové jednotky VÚD ND včetně záměny kontaktového svazku Pt-Ir za W</t>
  </si>
  <si>
    <t>-1630502304</t>
  </si>
  <si>
    <t>Oprava reléové jednotky VÚD ND včetně záměny kontaktového svazku Pt-Ir za W - oprava se provádí podle přidružených předpisů k předpisu SŽDC (ČD) T115; pokud není popsána, pak podle technických podmínek výrobku</t>
  </si>
  <si>
    <t>131</t>
  </si>
  <si>
    <t>7593333452</t>
  </si>
  <si>
    <t>Oprava reléové jednotky VÚD ND včetně výměny kontaktového svazku Pt-Ir</t>
  </si>
  <si>
    <t>35717943</t>
  </si>
  <si>
    <t>Oprava reléové jednotky VÚD ND včetně výměny kontaktového svazku Pt-Ir - oprava se provádí podle přidružených předpisů k předpisu SŽDC (ČD) T115; pokud není popsána, pak podle technických podmínek výrobku</t>
  </si>
  <si>
    <t>132</t>
  </si>
  <si>
    <t>7593333453</t>
  </si>
  <si>
    <t>Oprava reléové jednotky VÚD ND W s výměnou kontaktového svazku</t>
  </si>
  <si>
    <t>-1810292674</t>
  </si>
  <si>
    <t>Oprava reléové jednotky VÚD ND W s výměnou kontaktového svazku - oprava se provádí podle přidružených předpisů k předpisu SŽDC (ČD) T115; pokud není popsána, pak podle technických podmínek výrobku</t>
  </si>
  <si>
    <t>133</t>
  </si>
  <si>
    <t>7593333455</t>
  </si>
  <si>
    <t>Oprava reléové jednotky VÚD TH1,TH2</t>
  </si>
  <si>
    <t>21800435</t>
  </si>
  <si>
    <t>Oprava reléové jednotky VÚD TH1,TH2 - oprava se provádí podle přidružených předpisů k předpisu SŽDC (ČD) T115; pokud není popsána, pak podle technických podmínek výrobku</t>
  </si>
  <si>
    <t>134</t>
  </si>
  <si>
    <t>7593333457</t>
  </si>
  <si>
    <t>Oprava reléové jednotky VÚD N</t>
  </si>
  <si>
    <t>-1004638656</t>
  </si>
  <si>
    <t>Oprava reléové jednotky VÚD N - oprava se provádí podle přidružených předpisů k předpisu SŽDC (ČD) T115; pokud není popsána, pak podle technických podmínek výrobku</t>
  </si>
  <si>
    <t>135</t>
  </si>
  <si>
    <t>7593333458</t>
  </si>
  <si>
    <t>Oprava reléové jednotky VÚD N záměna kontaktového svazku Pt-Ir za W</t>
  </si>
  <si>
    <t>1746869692</t>
  </si>
  <si>
    <t>Oprava reléové jednotky VÚD N záměna kontaktového svazku Pt-Ir za W - oprava se provádí podle přidružených předpisů k předpisu SŽDC (ČD) T115; pokud není popsána, pak podle technických podmínek výrobku</t>
  </si>
  <si>
    <t>136</t>
  </si>
  <si>
    <t>7593333459</t>
  </si>
  <si>
    <t>Oprava reléové jednotky VÚD N včetně výměny kontaktového svazku Pt-Ir</t>
  </si>
  <si>
    <t>2073893882</t>
  </si>
  <si>
    <t>Oprava reléové jednotky VÚD N včetně výměny kontaktového svazku Pt-Ir - oprava se provádí podle přidružených předpisů k předpisu SŽDC (ČD) T115; pokud není popsána, pak podle technických podmínek výrobku</t>
  </si>
  <si>
    <t>137</t>
  </si>
  <si>
    <t>7593333460</t>
  </si>
  <si>
    <t>Oprava reléové jednotky VÚD N W</t>
  </si>
  <si>
    <t>1915475513</t>
  </si>
  <si>
    <t>Oprava reléové jednotky VÚD N W - oprava se provádí podle přidružených předpisů k předpisu SŽDC (ČD) T115; pokud není popsána, pak podle technických podmínek výrobku</t>
  </si>
  <si>
    <t>138</t>
  </si>
  <si>
    <t>7593333461</t>
  </si>
  <si>
    <t>Oprava reléové jednotky VÚD N W s výměnou kontaktového svazku</t>
  </si>
  <si>
    <t>-1323201703</t>
  </si>
  <si>
    <t>Oprava reléové jednotky VÚD N W s výměnou kontaktového svazku - oprava se provádí podle přidružených předpisů k předpisu SŽDC (ČD) T115; pokud není popsána, pak podle technických podmínek výrobku</t>
  </si>
  <si>
    <t>139</t>
  </si>
  <si>
    <t>7593333463</t>
  </si>
  <si>
    <t>Oprava reléové jednotky VÚD D</t>
  </si>
  <si>
    <t>1668655708</t>
  </si>
  <si>
    <t>Oprava reléové jednotky VÚD D - oprava se provádí podle přidružených předpisů k předpisu SŽDC (ČD) T115; pokud není popsána, pak podle technických podmínek výrobku</t>
  </si>
  <si>
    <t>140</t>
  </si>
  <si>
    <t>7593333464</t>
  </si>
  <si>
    <t>Oprava reléové jednotky VÚD D záměna kontaktového svazku Pt-Ir za W</t>
  </si>
  <si>
    <t>508976709</t>
  </si>
  <si>
    <t>Oprava reléové jednotky VÚD D záměna kontaktového svazku Pt-Ir za W - oprava se provádí podle přidružených předpisů k předpisu SŽDC (ČD) T115; pokud není popsána, pak podle technických podmínek výrobku</t>
  </si>
  <si>
    <t>141</t>
  </si>
  <si>
    <t>7593333465</t>
  </si>
  <si>
    <t>Oprava reléové jednotky VÚD D včetně výměny kontaktového svazku Pt-Ir</t>
  </si>
  <si>
    <t>480066768</t>
  </si>
  <si>
    <t>Oprava reléové jednotky VÚD D včetně výměny kontaktového svazku Pt-Ir - oprava se provádí podle přidružených předpisů k předpisu SŽDC (ČD) T115; pokud není popsána, pak podle technických podmínek výrobku</t>
  </si>
  <si>
    <t>142</t>
  </si>
  <si>
    <t>7593333466</t>
  </si>
  <si>
    <t>Oprava reléové jednotky VÚD D W</t>
  </si>
  <si>
    <t>2028969563</t>
  </si>
  <si>
    <t>Oprava reléové jednotky VÚD D W - oprava se provádí podle přidružených předpisů k předpisu SŽDC (ČD) T115; pokud není popsána, pak podle technických podmínek výrobku</t>
  </si>
  <si>
    <t>143</t>
  </si>
  <si>
    <t>7593333467</t>
  </si>
  <si>
    <t>Oprava reléové jednotky VÚD D W s výměnou kontaktového svazku</t>
  </si>
  <si>
    <t>-2012654615</t>
  </si>
  <si>
    <t>Oprava reléové jednotky VÚD D W s výměnou kontaktového svazku - oprava se provádí podle přidružených předpisů k předpisu SŽDC (ČD) T115; pokud není popsána, pak podle technických podmínek výrobku</t>
  </si>
  <si>
    <t>144</t>
  </si>
  <si>
    <t>7593333470</t>
  </si>
  <si>
    <t>Oprava reléové jednotky VÚD E</t>
  </si>
  <si>
    <t>-237234096</t>
  </si>
  <si>
    <t>Oprava reléové jednotky VÚD E - oprava se provádí podle přidružených předpisů k předpisu SŽDC (ČD) T115; pokud není popsána, pak podle technických podmínek výrobku</t>
  </si>
  <si>
    <t>145</t>
  </si>
  <si>
    <t>7593333472</t>
  </si>
  <si>
    <t>Oprava reléové jednotky VÚD F</t>
  </si>
  <si>
    <t>-234584936</t>
  </si>
  <si>
    <t>Oprava reléové jednotky VÚD F - oprava se provádí podle přidružených předpisů k předpisu SŽDC (ČD) T115; pokud není popsána, pak podle technických podmínek výrobku</t>
  </si>
  <si>
    <t>146</t>
  </si>
  <si>
    <t>7593333474</t>
  </si>
  <si>
    <t>Oprava reléové jednotky VÚD B - C</t>
  </si>
  <si>
    <t>1048822022</t>
  </si>
  <si>
    <t>Oprava reléové jednotky VÚD B - C - oprava se provádí podle přidružených předpisů k předpisu SŽDC (ČD) T115; pokud není popsána, pak podle technických podmínek výrobku</t>
  </si>
  <si>
    <t>147</t>
  </si>
  <si>
    <t>7593333476</t>
  </si>
  <si>
    <t>Oprava reléové jednotky VÚD UZ-OTH</t>
  </si>
  <si>
    <t>707840711</t>
  </si>
  <si>
    <t>Oprava reléové jednotky VÚD UZ-OTH - oprava se provádí podle přidružených předpisů k předpisu SŽDC (ČD) T115; pokud není popsána, pak podle technických podmínek výrobku</t>
  </si>
  <si>
    <t>148</t>
  </si>
  <si>
    <t>7593333478</t>
  </si>
  <si>
    <t>Oprava reléové jednotky VÚD X-OX1</t>
  </si>
  <si>
    <t>1762028409</t>
  </si>
  <si>
    <t>Oprava reléové jednotky VÚD X-OX1 - oprava se provádí podle přidružených předpisů k předpisu SŽDC (ČD) T115; pokud není popsána, pak podle technických podmínek výrobku</t>
  </si>
  <si>
    <t>149</t>
  </si>
  <si>
    <t>7593333480</t>
  </si>
  <si>
    <t>Oprava reléové jednotky VÚD K-OX2</t>
  </si>
  <si>
    <t>1653037846</t>
  </si>
  <si>
    <t>Oprava reléové jednotky VÚD K-OX2 - oprava se provádí podle přidružených předpisů k předpisu SŽDC (ČD) T115; pokud není popsána, pak podle technických podmínek výrobku</t>
  </si>
  <si>
    <t>150</t>
  </si>
  <si>
    <t>7593333482</t>
  </si>
  <si>
    <t>Oprava reléové jednotky VÚD V</t>
  </si>
  <si>
    <t>-1570248468</t>
  </si>
  <si>
    <t>Oprava reléové jednotky VÚD V - oprava se provádí podle přidružených předpisů k předpisu SŽDC (ČD) T115; pokud není popsána, pak podle technických podmínek výrobku</t>
  </si>
  <si>
    <t>151</t>
  </si>
  <si>
    <t>7593333484</t>
  </si>
  <si>
    <t>Oprava reléové jednotky VÚD OBL</t>
  </si>
  <si>
    <t>1307196590</t>
  </si>
  <si>
    <t>Oprava reléové jednotky VÚD OBL - oprava se provádí podle přidružených předpisů k předpisu SŽDC (ČD) T115; pokud není popsána, pak podle technických podmínek výrobku</t>
  </si>
  <si>
    <t>152</t>
  </si>
  <si>
    <t>7593333486</t>
  </si>
  <si>
    <t>Oprava reléové jednotky VÚD OBL W včetně výměny kontaktového svazku</t>
  </si>
  <si>
    <t>-1560676946</t>
  </si>
  <si>
    <t>Oprava reléové jednotky VÚD OBL W včetně výměny kontaktového svazku - oprava se provádí podle přidružených předpisů k předpisu SŽDC (ČD) T115; pokud není popsána, pak podle technických podmínek výrobku</t>
  </si>
  <si>
    <t>153</t>
  </si>
  <si>
    <t>7593333488</t>
  </si>
  <si>
    <t>Oprava reléové jednotky VÚD K1</t>
  </si>
  <si>
    <t>821122168</t>
  </si>
  <si>
    <t>Oprava reléové jednotky VÚD K1 - oprava se provádí podle přidružených předpisů k předpisu SŽDC (ČD) T115; pokud není popsána, pak podle technických podmínek výrobku</t>
  </si>
  <si>
    <t>154</t>
  </si>
  <si>
    <t>7593333490</t>
  </si>
  <si>
    <t>Oprava reléové jednotky VÚD O1</t>
  </si>
  <si>
    <t>2033049399</t>
  </si>
  <si>
    <t>Oprava reléové jednotky VÚD O1 - oprava se provádí podle přidružených předpisů k předpisu SŽDC (ČD) T115; pokud není popsána, pak podle technických podmínek výrobku</t>
  </si>
  <si>
    <t>155</t>
  </si>
  <si>
    <t>7593333492</t>
  </si>
  <si>
    <t>Oprava reléové jednotky VÚD TH1-TH2A</t>
  </si>
  <si>
    <t>30891254</t>
  </si>
  <si>
    <t>Oprava reléové jednotky VÚD TH1-TH2A - oprava se provádí podle přidružených předpisů k předpisu SŽDC (ČD) T115; pokud není popsána, pak podle technických podmínek výrobku</t>
  </si>
  <si>
    <t>156</t>
  </si>
  <si>
    <t>7593333494</t>
  </si>
  <si>
    <t>Oprava reléové jednotky VÚD C1-OC1</t>
  </si>
  <si>
    <t>118084686</t>
  </si>
  <si>
    <t>Oprava reléové jednotky VÚD C1-OC1 - oprava se provádí podle přidružených předpisů k předpisu SŽDC (ČD) T115; pokud není popsána, pak podle technických podmínek výrobku</t>
  </si>
  <si>
    <t>157</t>
  </si>
  <si>
    <t>7593333496</t>
  </si>
  <si>
    <t>Oprava reléové jednotky VÚD A1-OA1</t>
  </si>
  <si>
    <t>-2070524997</t>
  </si>
  <si>
    <t>Oprava reléové jednotky VÚD A1-OA1 - oprava se provádí podle přidružených předpisů k předpisu SŽDC (ČD) T115; pokud není popsána, pak podle technických podmínek výrobku</t>
  </si>
  <si>
    <t>158</t>
  </si>
  <si>
    <t>7593333498</t>
  </si>
  <si>
    <t>Oprava reléové jednotky VÚD K-X</t>
  </si>
  <si>
    <t>1986741960</t>
  </si>
  <si>
    <t>Oprava reléové jednotky VÚD K-X - oprava se provádí podle přidružených předpisů k předpisu SŽDC (ČD) T115; pokud není popsána, pak podle technických podmínek výrobku</t>
  </si>
  <si>
    <t>159</t>
  </si>
  <si>
    <t>7593333500</t>
  </si>
  <si>
    <t>Oprava reléové jednotky VÚD H</t>
  </si>
  <si>
    <t>-1367668110</t>
  </si>
  <si>
    <t>Oprava reléové jednotky VÚD H - oprava se provádí podle přidružených předpisů k předpisu SŽDC (ČD) T115; pokud není popsána, pak podle technických podmínek výrobku</t>
  </si>
  <si>
    <t>160</t>
  </si>
  <si>
    <t>7593333502</t>
  </si>
  <si>
    <t>Oprava reléové jednotky VÚD OT1-T1</t>
  </si>
  <si>
    <t>-739061746</t>
  </si>
  <si>
    <t>Oprava reléové jednotky VÚD OT1-T1 - oprava se provádí podle přidružených předpisů k předpisu SŽDC (ČD) T115; pokud není popsána, pak podle technických podmínek výrobku</t>
  </si>
  <si>
    <t>161</t>
  </si>
  <si>
    <t>7593333504</t>
  </si>
  <si>
    <t>Oprava reléové jednotky VÚD X</t>
  </si>
  <si>
    <t>297156117</t>
  </si>
  <si>
    <t>Oprava reléové jednotky VÚD X - oprava se provádí podle přidružených předpisů k předpisu SŽDC (ČD) T115; pokud není popsána, pak podle technických podmínek výrobku</t>
  </si>
  <si>
    <t>162</t>
  </si>
  <si>
    <t>7593333506</t>
  </si>
  <si>
    <t>Oprava reléové jednotky VÚD A2</t>
  </si>
  <si>
    <t>1689133600</t>
  </si>
  <si>
    <t>Oprava reléové jednotky VÚD A2 - oprava se provádí podle přidružených předpisů k předpisu SŽDC (ČD) T115; pokud není popsána, pak podle technických podmínek výrobku</t>
  </si>
  <si>
    <t>163</t>
  </si>
  <si>
    <t>7593333508</t>
  </si>
  <si>
    <t>Oprava reléové jednotky VÚD C2</t>
  </si>
  <si>
    <t>772732829</t>
  </si>
  <si>
    <t>Oprava reléové jednotky VÚD C2 - oprava se provádí podle přidružených předpisů k předpisu SŽDC (ČD) T115; pokud není popsána, pak podle technických podmínek výrobku</t>
  </si>
  <si>
    <t>164</t>
  </si>
  <si>
    <t>7593333510</t>
  </si>
  <si>
    <t>Oprava reléové jednotky VÚD polariz. relé Y(Z)</t>
  </si>
  <si>
    <t>-942379607</t>
  </si>
  <si>
    <t>Oprava reléové jednotky VÚD polariz. relé Y(Z) - oprava se provádí podle přidružených předpisů k předpisu SŽDC (ČD) T115; pokud není popsána, pak podle technických podmínek výrobku</t>
  </si>
  <si>
    <t>165</t>
  </si>
  <si>
    <t>7593333512</t>
  </si>
  <si>
    <t>Oprava reléové jednotky VÚD R-S</t>
  </si>
  <si>
    <t>573189748</t>
  </si>
  <si>
    <t>Oprava reléové jednotky VÚD R-S - oprava se provádí podle přidružených předpisů k předpisu SŽDC (ČD) T115; pokud není popsána, pak podle technických podmínek výrobku</t>
  </si>
  <si>
    <t>166</t>
  </si>
  <si>
    <t>7593333514</t>
  </si>
  <si>
    <t>Oprava reléové jednotky VÚD OBL-ON</t>
  </si>
  <si>
    <t>-934648734</t>
  </si>
  <si>
    <t>Oprava reléové jednotky VÚD OBL-ON - oprava se provádí podle přidružených předpisů k předpisu SŽDC (ČD) T115; pokud není popsána, pak podle technických podmínek výrobku</t>
  </si>
  <si>
    <t>167</t>
  </si>
  <si>
    <t>7593333515</t>
  </si>
  <si>
    <t>Oprava reléové jednotky VÚD OBL-ON včetně výměny kontaktového svazku Pt-Ir</t>
  </si>
  <si>
    <t>410800429</t>
  </si>
  <si>
    <t>Oprava reléové jednotky VÚD OBL-ON včetně výměny kontaktového svazku Pt-Ir - oprava se provádí podle přidružených předpisů k předpisu SŽDC (ČD) T115; pokud není popsána, pak podle technických podmínek výrobku</t>
  </si>
  <si>
    <t>168</t>
  </si>
  <si>
    <t>7593333516</t>
  </si>
  <si>
    <t>Oprava reléové jednotky VÚD OBL-ON včetně záměny kontaktového svazku Pt-Ir za W</t>
  </si>
  <si>
    <t>552275305</t>
  </si>
  <si>
    <t>Oprava reléové jednotky VÚD OBL-ON včetně záměny kontaktového svazku Pt-Ir za W - oprava se provádí podle přidružených předpisů k předpisu SŽDC (ČD) T115; pokud není popsána, pak podle technických podmínek výrobku</t>
  </si>
  <si>
    <t>169</t>
  </si>
  <si>
    <t>7593333517</t>
  </si>
  <si>
    <t>Oprava reléové jednotky VÚD OBL-ON W včetně výměny kontaktového svazku</t>
  </si>
  <si>
    <t>-759267844</t>
  </si>
  <si>
    <t>Oprava reléové jednotky VÚD OBL-ON W včetně výměny kontaktového svazku - oprava se provádí podle přidružených předpisů k předpisu SŽDC (ČD) T115; pokud není popsána, pak podle technických podmínek výrobku</t>
  </si>
  <si>
    <t>170</t>
  </si>
  <si>
    <t>7593333519</t>
  </si>
  <si>
    <t>Oprava reléové jednotky VÚD QU</t>
  </si>
  <si>
    <t>-155181881</t>
  </si>
  <si>
    <t>Oprava reléové jednotky VÚD QU - oprava se provádí podle přidružených předpisů k předpisu SŽDC (ČD) T115; pokud není popsána, pak podle technických podmínek výrobku</t>
  </si>
  <si>
    <t>171</t>
  </si>
  <si>
    <t>7593333521</t>
  </si>
  <si>
    <t>Oprava reléové jednotky VÚD 1K1K až 2K2K</t>
  </si>
  <si>
    <t>1203649422</t>
  </si>
  <si>
    <t>Oprava reléové jednotky VÚD 1K1K až 2K2K - oprava se provádí podle přidružených předpisů k předpisu SŽDC (ČD) T115; pokud není popsána, pak podle technických podmínek výrobku</t>
  </si>
  <si>
    <t>172</t>
  </si>
  <si>
    <t>7593333522</t>
  </si>
  <si>
    <t>Oprava reléových bloků BV1, BV3</t>
  </si>
  <si>
    <t>-638723780</t>
  </si>
  <si>
    <t>Oprava reléových bloků BV1, BV3 - oprava se provádí podle přidružených předpisů k předpisu SŽDC (ČD) T115, pokud není popsána, pak podle technických podmínek výrobku</t>
  </si>
  <si>
    <t>173</t>
  </si>
  <si>
    <t>7593333531</t>
  </si>
  <si>
    <t>Oprava reléových bloků BV4, BV5, BV11, BV12</t>
  </si>
  <si>
    <t>1668232304</t>
  </si>
  <si>
    <t>Oprava reléových bloků BV4, BV5, BV11, BV12 - oprava se provádí podle přidružených předpisů k předpisu SŽDC (ČD) T115, pokud není popsána, pak podle technických podmínek výrobku</t>
  </si>
  <si>
    <t>174</t>
  </si>
  <si>
    <t>7593333533</t>
  </si>
  <si>
    <t>Oprava reléových bloků BV6</t>
  </si>
  <si>
    <t>-1366229910</t>
  </si>
  <si>
    <t>Oprava reléových bloků BV6 - oprava se provádí podle přidružených předpisů k předpisu SŽDC (ČD) T115, pokud není popsána, pak podle technických podmínek výrobku</t>
  </si>
  <si>
    <t>175</t>
  </si>
  <si>
    <t>7593333535</t>
  </si>
  <si>
    <t>Oprava reléových bloků BV8</t>
  </si>
  <si>
    <t>1399462750</t>
  </si>
  <si>
    <t>Oprava reléových bloků BV8 - oprava se provádí podle přidružených předpisů k předpisu SŽDC (ČD) T115, pokud není popsána, pak podle technických podmínek výrobku</t>
  </si>
  <si>
    <t>176</t>
  </si>
  <si>
    <t>7593333537</t>
  </si>
  <si>
    <t>Oprava reléových bloků CV1</t>
  </si>
  <si>
    <t>-692979391</t>
  </si>
  <si>
    <t>Oprava reléových bloků CV1 - oprava se provádí podle přidružených předpisů k předpisu SŽDC (ČD) T115, pokud není popsána, pak podle technických podmínek výrobku</t>
  </si>
  <si>
    <t>177</t>
  </si>
  <si>
    <t>7593333539</t>
  </si>
  <si>
    <t>Oprava reléových bloků CV2</t>
  </si>
  <si>
    <t>-1087955861</t>
  </si>
  <si>
    <t>Oprava reléových bloků CV2 - oprava se provádí podle přidružených předpisů k předpisu SŽDC (ČD) T115, pokud není popsána, pak podle technických podmínek výrobku</t>
  </si>
  <si>
    <t>178</t>
  </si>
  <si>
    <t>7593333541</t>
  </si>
  <si>
    <t>Oprava reléových bloků CV3</t>
  </si>
  <si>
    <t>-1216519401</t>
  </si>
  <si>
    <t>Oprava reléových bloků CV3 - oprava se provádí podle přidružených předpisů k předpisu SŽDC (ČD) T115, pokud není popsána, pak podle technických podmínek výrobku</t>
  </si>
  <si>
    <t>179</t>
  </si>
  <si>
    <t>7593333545</t>
  </si>
  <si>
    <t>Oprava reléových bloků CV4</t>
  </si>
  <si>
    <t>1263870701</t>
  </si>
  <si>
    <t>Oprava reléových bloků CV4 - oprava se provádí podle přidružených předpisů k předpisu SŽDC (ČD) T115, pokud není popsána, pak podle technických podmínek výrobku</t>
  </si>
  <si>
    <t>180</t>
  </si>
  <si>
    <t>7593333547</t>
  </si>
  <si>
    <t>Oprava reléových bloků A</t>
  </si>
  <si>
    <t>350331595</t>
  </si>
  <si>
    <t>Oprava reléových bloků A - oprava se provádí podle přidružených předpisů k předpisu SŽDC (ČD) T115, pokud není popsána, pak podle technických podmínek výrobku</t>
  </si>
  <si>
    <t>181</t>
  </si>
  <si>
    <t>7593333549</t>
  </si>
  <si>
    <t>Oprava reléových bloků B</t>
  </si>
  <si>
    <t>-1288801632</t>
  </si>
  <si>
    <t>Oprava reléových bloků B - oprava se provádí podle přidružených předpisů k předpisu SŽDC (ČD) T115, pokud není popsána, pak podle technických podmínek výrobku</t>
  </si>
  <si>
    <t>182</t>
  </si>
  <si>
    <t>7593333551</t>
  </si>
  <si>
    <t>Oprava reléových bloků C</t>
  </si>
  <si>
    <t>154537162</t>
  </si>
  <si>
    <t>Oprava reléových bloků C - oprava se provádí podle přidružených předpisů k předpisu SŽDC (ČD) T115, pokud není popsána, pak podle technických podmínek výrobku</t>
  </si>
  <si>
    <t>183</t>
  </si>
  <si>
    <t>7593333553</t>
  </si>
  <si>
    <t>Oprava reléových bloků D</t>
  </si>
  <si>
    <t>-952317986</t>
  </si>
  <si>
    <t>Oprava reléových bloků D - oprava se provádí podle přidružených předpisů k předpisu SŽDC (ČD) T115, pokud není popsána, pak podle technických podmínek výrobku</t>
  </si>
  <si>
    <t>184</t>
  </si>
  <si>
    <t>7593333555</t>
  </si>
  <si>
    <t>Oprava reléových bloků H</t>
  </si>
  <si>
    <t>1641456866</t>
  </si>
  <si>
    <t>Oprava reléových bloků H - oprava se provádí podle přidružených předpisů k předpisu SŽDC (ČD) T115, pokud není popsána, pak podle technických podmínek výrobku</t>
  </si>
  <si>
    <t>185</t>
  </si>
  <si>
    <t>7593333556</t>
  </si>
  <si>
    <t>Oprava reléových bloků J</t>
  </si>
  <si>
    <t>1665717210</t>
  </si>
  <si>
    <t>Oprava reléových bloků J - oprava se provádí podle přidružených předpisů k předpisu SŽDC (ČD) T115, pokud není popsána, pak podle technických podmínek výrobku</t>
  </si>
  <si>
    <t>186</t>
  </si>
  <si>
    <t>7593333557</t>
  </si>
  <si>
    <t>Oprava reléových bloků K</t>
  </si>
  <si>
    <t>1154724524</t>
  </si>
  <si>
    <t>Oprava reléových bloků K - oprava se provádí podle přidružených předpisů k předpisu SŽDC (ČD) T115, pokud není popsána, pak podle technických podmínek výrobku</t>
  </si>
  <si>
    <t>187</t>
  </si>
  <si>
    <t>7593333559</t>
  </si>
  <si>
    <t>Oprava reléových bloků L</t>
  </si>
  <si>
    <t>209983508</t>
  </si>
  <si>
    <t>Oprava reléových bloků L - oprava se provádí podle přidružených předpisů k předpisu SŽDC (ČD) T115, pokud není popsána, pak podle technických podmínek výrobku</t>
  </si>
  <si>
    <t>188</t>
  </si>
  <si>
    <t>7593333561</t>
  </si>
  <si>
    <t>Oprava reléových bloků M</t>
  </si>
  <si>
    <t>-1089426010</t>
  </si>
  <si>
    <t>Oprava reléových bloků M - oprava se provádí podle přidružených předpisů k předpisu SŽDC (ČD) T115, pokud není popsána, pak podle technických podmínek výrobku</t>
  </si>
  <si>
    <t>189</t>
  </si>
  <si>
    <t>7593333563</t>
  </si>
  <si>
    <t>Oprava reléových bloků OB1</t>
  </si>
  <si>
    <t>-1466442732</t>
  </si>
  <si>
    <t>Oprava reléových bloků OB1 - oprava se provádí podle přidružených předpisů k předpisu SŽDC (ČD) T115, pokud není popsána, pak podle technických podmínek výrobku</t>
  </si>
  <si>
    <t>190</t>
  </si>
  <si>
    <t>7593333565</t>
  </si>
  <si>
    <t>Oprava reléových bloků Q</t>
  </si>
  <si>
    <t>-2072708320</t>
  </si>
  <si>
    <t>Oprava reléových bloků Q - oprava se provádí podle přidružených předpisů k předpisu SŽDC (ČD) T115, pokud není popsána, pak podle technických podmínek výrobku</t>
  </si>
  <si>
    <t>191</t>
  </si>
  <si>
    <t>7593333567</t>
  </si>
  <si>
    <t>Oprava reléových bloků R</t>
  </si>
  <si>
    <t>-1625965761</t>
  </si>
  <si>
    <t>Oprava reléových bloků R - oprava se provádí podle přidružených předpisů k předpisu SŽDC (ČD) T115, pokud není popsána, pak podle technických podmínek výrobku</t>
  </si>
  <si>
    <t>192</t>
  </si>
  <si>
    <t>7593333568</t>
  </si>
  <si>
    <t>Oprava reléových bloků S</t>
  </si>
  <si>
    <t>1612310565</t>
  </si>
  <si>
    <t>Oprava reléových bloků S - oprava se provádí podle přidružených předpisů k předpisu SŽDC (ČD) T115, pokud není popsána, pak podle technických podmínek výrobku</t>
  </si>
  <si>
    <t>193</t>
  </si>
  <si>
    <t>7593333569</t>
  </si>
  <si>
    <t>Oprava reléových bloků V, VT</t>
  </si>
  <si>
    <t>1334908130</t>
  </si>
  <si>
    <t>Oprava reléových bloků V, VT - oprava se provádí podle přidružených předpisů k předpisu SŽDC (ČD) T115, pokud není popsána, pak podle technických podmínek výrobku</t>
  </si>
  <si>
    <t>194</t>
  </si>
  <si>
    <t>7593333573</t>
  </si>
  <si>
    <t>Oprava reléových bloků VS-2</t>
  </si>
  <si>
    <t>-28728530</t>
  </si>
  <si>
    <t>Oprava reléových bloků VS-2 - oprava se provádí podle přidružených předpisů k předpisu SŽDC (ČD) T115, pokud není popsána, pak podle technických podmínek výrobku</t>
  </si>
  <si>
    <t>195</t>
  </si>
  <si>
    <t>7593333574</t>
  </si>
  <si>
    <t>Oprava reléových bloků VS-3</t>
  </si>
  <si>
    <t>1943919784</t>
  </si>
  <si>
    <t>Oprava reléových bloků VS-3 - oprava se provádí podle přidružených předpisů k předpisu SŽDC (ČD) T115, pokud není popsána, pak podle technických podmínek výrobku</t>
  </si>
  <si>
    <t>196</t>
  </si>
  <si>
    <t>7593333575</t>
  </si>
  <si>
    <t>Oprava reléových bloků W</t>
  </si>
  <si>
    <t>-1695391278</t>
  </si>
  <si>
    <t>Oprava reléových bloků W - oprava se provádí podle přidružených předpisů k předpisu SŽDC (ČD) T115, pokud není popsána, pak podle technických podmínek výrobku</t>
  </si>
  <si>
    <t>197</t>
  </si>
  <si>
    <t>7593333576</t>
  </si>
  <si>
    <t>Oprava reléových bloků ZR</t>
  </si>
  <si>
    <t>-1978260674</t>
  </si>
  <si>
    <t>Oprava reléových bloků ZR - oprava se provádí podle přidružených předpisů k předpisu SŽDC (ČD) T115, pokud není popsána, pak podle technických podmínek výrobku</t>
  </si>
  <si>
    <t>198</t>
  </si>
  <si>
    <t>7593333600</t>
  </si>
  <si>
    <t>Oprava bloku APŠ-24 RUS, APŠ-220 RUS</t>
  </si>
  <si>
    <t>1263567036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</si>
  <si>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</si>
  <si>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199</t>
  </si>
  <si>
    <t>7593333602</t>
  </si>
  <si>
    <t>Oprava bloku GAC typ BMP</t>
  </si>
  <si>
    <t>-1144220462</t>
  </si>
  <si>
    <t>Oprava bloku GAC typ BMP - provádění cyklických oprav, zejména jejich revize, měření, úpravy, opravy poškozených částí v souladu se souborem předpisů ČD/SŽDC T 115, technickými normami atechnickými podmínkami výrobce, v platném znění</t>
  </si>
  <si>
    <t>200</t>
  </si>
  <si>
    <t>7593333604</t>
  </si>
  <si>
    <t>Oprava bloku GAC typ BN</t>
  </si>
  <si>
    <t>-1254070792</t>
  </si>
  <si>
    <t>Oprava bloku GAC typ BN - provádění cyklických oprav, zejména jejich revize, měření, úpravy, opravy poškozených částí v souladu se souborem předpisů ČD/SŽDC T 115, technickými normami atechnickými podmínkami výrobce, v platném znění</t>
  </si>
  <si>
    <t>201</t>
  </si>
  <si>
    <t>7593333606</t>
  </si>
  <si>
    <t>Oprava bloku GAC typ II</t>
  </si>
  <si>
    <t>1274277433</t>
  </si>
  <si>
    <t>Oprava bloku GAC typ II - provádění cyklických oprav, zejména jejich revize, měření, úpravy, opravy poškozených částí v souladu se souborem předpisů ČD/SŽDC T 115, technickými normami atechnickými podmínkami výrobce, v platném znění</t>
  </si>
  <si>
    <t>202</t>
  </si>
  <si>
    <t>7593333608</t>
  </si>
  <si>
    <t>Oprava bloku GAC typ I, III a IV</t>
  </si>
  <si>
    <t>1622960431</t>
  </si>
  <si>
    <t>Oprava bloku GAC typ I, III a IV - provádění cyklických oprav, zejména jejich revize, měření, úpravy, opravy poškozených částí v souladu se souborem předpisů ČD/SŽDC T 115, technickými normami atechnickými podmínkami výrobce, v platném znění</t>
  </si>
  <si>
    <t>203</t>
  </si>
  <si>
    <t>7593333620</t>
  </si>
  <si>
    <t>Oprava anulačního souboru ASE</t>
  </si>
  <si>
    <t>-2113500794</t>
  </si>
  <si>
    <t>Oprava anulačního souboru ASE - oprava se provádí podle přidruženého předpisu č. 4 k předpisu SŽDC (ČD) T115; pokud není popsána, pak podle technických podmínek výrobku</t>
  </si>
  <si>
    <t>204</t>
  </si>
  <si>
    <t>7593333630</t>
  </si>
  <si>
    <t>Úprava ASE 2 (3) --&gt; 2T (3T)</t>
  </si>
  <si>
    <t>-1453416850</t>
  </si>
  <si>
    <t>Úprava ASE 2 (3) --&gt; 2T (3T) - úprava se provádí náhradou elektronek za elektronické součástky - tranzistory</t>
  </si>
  <si>
    <t>205</t>
  </si>
  <si>
    <t>7593333640</t>
  </si>
  <si>
    <t>Oprava reléové jednotky EK1-N</t>
  </si>
  <si>
    <t>-1250332088</t>
  </si>
  <si>
    <t>Oprava reléové jednotky EK1-N - oprava se provádí podle přidružených předpisů k předpisu SŽDC (ČD) T115, pokud není popsána, pak podle technických podmínek výrobku</t>
  </si>
  <si>
    <t>206</t>
  </si>
  <si>
    <t>7593333642</t>
  </si>
  <si>
    <t>Oprava reléové jednotky EK1-sti/sti</t>
  </si>
  <si>
    <t>574441452</t>
  </si>
  <si>
    <t>Oprava reléové jednotky EK1-sti/sti - oprava se provádí podle přidružených předpisů k předpisu SŽDC (ČD) T115, pokud není popsána, pak podle technických podmínek výrobku</t>
  </si>
  <si>
    <t>207</t>
  </si>
  <si>
    <t>7593333644</t>
  </si>
  <si>
    <t>Oprava reléové jednotky EK1-ss/sti</t>
  </si>
  <si>
    <t>670023545</t>
  </si>
  <si>
    <t>Oprava reléové jednotky EK1-ss/sti - oprava se provádí podle přidružených předpisů k předpisu SŽDC (ČD) T115, pokud není popsána, pak podle technických podmínek výrobku</t>
  </si>
  <si>
    <t>208</t>
  </si>
  <si>
    <t>7593333646</t>
  </si>
  <si>
    <t>Oprava reléové jednotky EK1-Dst</t>
  </si>
  <si>
    <t>1621835457</t>
  </si>
  <si>
    <t>Oprava reléové jednotky EK1-Dst - oprava se provádí podle přidružených předpisů k předpisu SŽDC (ČD) T115, pokud není popsána, pak podle technických podmínek výrobku</t>
  </si>
  <si>
    <t>209</t>
  </si>
  <si>
    <t>7593333648</t>
  </si>
  <si>
    <t>Oprava reléové jednotky EK1-Dss</t>
  </si>
  <si>
    <t>-704044080</t>
  </si>
  <si>
    <t>Oprava reléové jednotky EK1-Dss - oprava se provádí podle přidružených předpisů k předpisu SŽDC (ČD) T115, pokud není popsána, pak podle technických podmínek výrobku</t>
  </si>
  <si>
    <t>210</t>
  </si>
  <si>
    <t>7593333650</t>
  </si>
  <si>
    <t>Oprava reléové jednotky EK1 - U (kazeta)</t>
  </si>
  <si>
    <t>-173488344</t>
  </si>
  <si>
    <t>Oprava reléové jednotky EK1 - U (kazeta) - oprava se provádí podle přidružených předpisů k předpisu SŽDC (ČD) T115, pokud není popsána, pak podle technických podmínek výrobku</t>
  </si>
  <si>
    <t>211</t>
  </si>
  <si>
    <t>7593333652</t>
  </si>
  <si>
    <t>Oprava reléové jednotky EK1-Z1</t>
  </si>
  <si>
    <t>430671063</t>
  </si>
  <si>
    <t>Oprava reléové jednotky EK1-Z1 - oprava se provádí podle přidružených předpisů k předpisu SŽDC (ČD) T115, pokud není popsána, pak podle technických podmínek výrobku</t>
  </si>
  <si>
    <t>212</t>
  </si>
  <si>
    <t>7593333654</t>
  </si>
  <si>
    <t>Oprava reléové jednotky EK1 - EKM</t>
  </si>
  <si>
    <t>-377519286</t>
  </si>
  <si>
    <t>Oprava reléové jednotky EK1 - EKM - oprava se provádí podle přidružených předpisů k předpisu SŽDC (ČD) T115, pokud není popsána, pak podle technických podmínek výrobku</t>
  </si>
  <si>
    <t>213</t>
  </si>
  <si>
    <t>7593333670</t>
  </si>
  <si>
    <t>Oprava reléové jednotky SN1</t>
  </si>
  <si>
    <t>134408382</t>
  </si>
  <si>
    <t>Oprava reléové jednotky SN1 - oprava se provádí podle přidružených předpisů k předpisu SŽDC (ČD) T115, pokud není popsána, pak podle technických podmínek výrobku</t>
  </si>
  <si>
    <t>214</t>
  </si>
  <si>
    <t>7593333672</t>
  </si>
  <si>
    <t>Oprava reléové jednotky SR01</t>
  </si>
  <si>
    <t>1061267595</t>
  </si>
  <si>
    <t>Oprava reléové jednotky SR01 - oprava se provádí podle přidružených předpisů k předpisu SŽDC (ČD) T115, pokud není popsána, pak podle technických podmínek výrobku</t>
  </si>
  <si>
    <t>215</t>
  </si>
  <si>
    <t>7593333680</t>
  </si>
  <si>
    <t>Oprava hlídače izolačního stavu HIS</t>
  </si>
  <si>
    <t>-394462327</t>
  </si>
  <si>
    <t>PS 02 - Komplexní prohlídky PZS typu VÚD</t>
  </si>
  <si>
    <t>7598095531</t>
  </si>
  <si>
    <t>Dvouletá komplexní prohlídka PZS typu VÚD včetně výměny a opravy dílů</t>
  </si>
  <si>
    <t>-471685094</t>
  </si>
  <si>
    <t>Dvouletá komplexní prohlídka PZS typu VÚD včetně výměny a opravy dílů - dle T126, včetně prohlídky VKO</t>
  </si>
  <si>
    <t>7598095532</t>
  </si>
  <si>
    <t>Dvouletá komplexní prohlídka PZS typu VÚD bez výměny a opravy dílů</t>
  </si>
  <si>
    <t>-1288633310</t>
  </si>
  <si>
    <t>7598095533</t>
  </si>
  <si>
    <t>Dvouletá komplexní prohlídka ventilových kolejových obvodů VKO u PZS</t>
  </si>
  <si>
    <t>607684241</t>
  </si>
  <si>
    <t>Dvouletá komplexní prohlídka ventilových kolejových obvodů VKO u PZS - dle T120 a T126, včetně výměny dílů a vyhotovení protokolu</t>
  </si>
  <si>
    <t>PS 03 - Náhradní díly</t>
  </si>
  <si>
    <t>7593330010</t>
  </si>
  <si>
    <t>Výměnné díly Těsnění ke krytu relé DSŠ  (HM0404081990057)</t>
  </si>
  <si>
    <t>1423967195</t>
  </si>
  <si>
    <t>7593330020</t>
  </si>
  <si>
    <t>Výměnné díly Kryt relé DSŠ  (HM0404081990210)</t>
  </si>
  <si>
    <t>-1112207447</t>
  </si>
  <si>
    <t>7593330760</t>
  </si>
  <si>
    <t>Výměnné díly Šroub osový  (HM0404071010000)</t>
  </si>
  <si>
    <t>-1655809200</t>
  </si>
  <si>
    <t>7593330770</t>
  </si>
  <si>
    <t>Výměnné díly Příchytka kotvy  (HM0404071120000)</t>
  </si>
  <si>
    <t>-2105454522</t>
  </si>
  <si>
    <t>7593330780</t>
  </si>
  <si>
    <t>Výměnné díly Podložka  (HM0404071130000)</t>
  </si>
  <si>
    <t>-107058760</t>
  </si>
  <si>
    <t>7593330790</t>
  </si>
  <si>
    <t>Výměnné díly Zdířka lepící  (HM0404072010000)</t>
  </si>
  <si>
    <t>1323986374</t>
  </si>
  <si>
    <t>7593330800</t>
  </si>
  <si>
    <t>Výměnné díly Podložka  (HM0404071990141)</t>
  </si>
  <si>
    <t>301035402</t>
  </si>
  <si>
    <t>7593330810</t>
  </si>
  <si>
    <t>Výměnné díly Plech dorazový  (HM0404071140000)</t>
  </si>
  <si>
    <t>1289770734</t>
  </si>
  <si>
    <t>7593330820</t>
  </si>
  <si>
    <t>Výměnné díly Kotva úplná 3SV(NYT)  (HM0404971030000)</t>
  </si>
  <si>
    <t>-691802473</t>
  </si>
  <si>
    <t>7593330830</t>
  </si>
  <si>
    <t>Výměnné díly Kotva úplná 4SV(NYT)  (HM0404971990200)</t>
  </si>
  <si>
    <t>-167563488</t>
  </si>
  <si>
    <t>7593330840</t>
  </si>
  <si>
    <t>Výměnné díly Kotva úplná 5SV(NYT)  (HM0404971990201)</t>
  </si>
  <si>
    <t>765536441</t>
  </si>
  <si>
    <t>7593330850</t>
  </si>
  <si>
    <t>Výměnné díly Pero horní AG  (HM0404971060000)</t>
  </si>
  <si>
    <t>173949897</t>
  </si>
  <si>
    <t>7593330860</t>
  </si>
  <si>
    <t>Výměnné díly Pero horní AG-PTIR  (HM0404971070000)</t>
  </si>
  <si>
    <t>629263508</t>
  </si>
  <si>
    <t>7593330870</t>
  </si>
  <si>
    <t>Výměnné díly Pero horní W  (HM0404971080000)</t>
  </si>
  <si>
    <t>-1773653963</t>
  </si>
  <si>
    <t>7593330880</t>
  </si>
  <si>
    <t>Výměnné díly Pero střední spínací AG (HM0404971090000)</t>
  </si>
  <si>
    <t>-1203081789</t>
  </si>
  <si>
    <t>7593330890</t>
  </si>
  <si>
    <t>Výměnné díly Pero střední rozpínací AG (HM0404971100000)</t>
  </si>
  <si>
    <t>2143189448</t>
  </si>
  <si>
    <t>7593330900</t>
  </si>
  <si>
    <t>Výměnné díly Pero střední přepínací AG (HM0404971110000)</t>
  </si>
  <si>
    <t>903584304</t>
  </si>
  <si>
    <t>7593330910</t>
  </si>
  <si>
    <t>Výměnné díly Pero střední spínací AG-PTIR (HM0404971120000)</t>
  </si>
  <si>
    <t>360731139</t>
  </si>
  <si>
    <t>7593330920</t>
  </si>
  <si>
    <t>Výměnné díly Pero střední rozpínací AG-PTIR (HM0404971130000)</t>
  </si>
  <si>
    <t>1759051090</t>
  </si>
  <si>
    <t>7593330930</t>
  </si>
  <si>
    <t>Výměnné díly Pero střední přepínací AG-PTIR (HM0404971140000)</t>
  </si>
  <si>
    <t>1276051940</t>
  </si>
  <si>
    <t>7593330940</t>
  </si>
  <si>
    <t>Výměnné díly Pero střední spínací W (HM0404971150000)</t>
  </si>
  <si>
    <t>-1024370000</t>
  </si>
  <si>
    <t>7593330950</t>
  </si>
  <si>
    <t>Výměnné díly Pero střední rozpínací W (HM0404971160000)</t>
  </si>
  <si>
    <t>-827272180</t>
  </si>
  <si>
    <t>7593330960</t>
  </si>
  <si>
    <t>Výměnné díly Pero střední přepínací W (HM0404971170000)</t>
  </si>
  <si>
    <t>-378008993</t>
  </si>
  <si>
    <t>7593330970</t>
  </si>
  <si>
    <t>Výměnné díly Pero spodní AG  (HM0404971180000)</t>
  </si>
  <si>
    <t>-601299983</t>
  </si>
  <si>
    <t>7593330980</t>
  </si>
  <si>
    <t>Výměnné díly Pero spodní  AG-PTIR  (HM0404971190000)</t>
  </si>
  <si>
    <t>1854543491</t>
  </si>
  <si>
    <t>7593330990</t>
  </si>
  <si>
    <t>Výměnné díly Pero spodní  W  (HM0404971200000)</t>
  </si>
  <si>
    <t>2042919072</t>
  </si>
  <si>
    <t>7593331000</t>
  </si>
  <si>
    <t>Výměnné díly Svazek pérový rozpínací AG (HM0404971210000)</t>
  </si>
  <si>
    <t>948321614</t>
  </si>
  <si>
    <t>7593331010</t>
  </si>
  <si>
    <t>Výměnné díly Svazek pérový spínací AG (HM0404971220000)</t>
  </si>
  <si>
    <t>1870068827</t>
  </si>
  <si>
    <t>7593331020</t>
  </si>
  <si>
    <t>Výměnné díly Svazek pérový přepínací AG (HM0404971230000)</t>
  </si>
  <si>
    <t>-1631825247</t>
  </si>
  <si>
    <t>7593331030</t>
  </si>
  <si>
    <t>Výměnné díly Svazek pérový rozpínací AG-PTIR (HM0404971990202)</t>
  </si>
  <si>
    <t>-1086109877</t>
  </si>
  <si>
    <t>7593331040</t>
  </si>
  <si>
    <t>Výměnné díly Svazek pérový spínací AG-PTIR (HM0404971250000)</t>
  </si>
  <si>
    <t>-797084095</t>
  </si>
  <si>
    <t>Výměnné díly Svazek pérový přepínací AG-PTIR (HM0404971260000)</t>
  </si>
  <si>
    <t>Výměnné díly Svazek pérový rozpínací -W  (HM0404971990203)</t>
  </si>
  <si>
    <t>7593331070</t>
  </si>
  <si>
    <t>Výměnné díly Svazek pérový spínací-W  (HM0404971990204)</t>
  </si>
  <si>
    <t>771371565</t>
  </si>
  <si>
    <t>Výměnné díly Svazek pérový přepínací W (HM0404971290000)</t>
  </si>
  <si>
    <t>7593331090</t>
  </si>
  <si>
    <t>Výměnné díly Kotva úplná 3SV  (HM0404971310000)</t>
  </si>
  <si>
    <t>1653758711</t>
  </si>
  <si>
    <t>7593331100</t>
  </si>
  <si>
    <t>Výměnné díly Kotva úplná šroub71077Ds2  (HM0404971990205)</t>
  </si>
  <si>
    <t>-1317740914</t>
  </si>
  <si>
    <t>7593331110</t>
  </si>
  <si>
    <t>Výměnné díly Kotva úplná šroub71077Ds3  (HM0404971330000)</t>
  </si>
  <si>
    <t>490264720</t>
  </si>
  <si>
    <t>7593331120</t>
  </si>
  <si>
    <t>Výměnné díly Kotva úplná lepící zd. 72001DS1 (HM0404972020001)</t>
  </si>
  <si>
    <t>-110405064</t>
  </si>
  <si>
    <t>7593331130</t>
  </si>
  <si>
    <t>Výměnné díly Kryt relé NMŠ, reléové sady</t>
  </si>
  <si>
    <t>1517165672</t>
  </si>
  <si>
    <t>7593331140</t>
  </si>
  <si>
    <t>Výměnné díly Šroub stahovící relé NMŠ,(rel.sady)</t>
  </si>
  <si>
    <t>397813379</t>
  </si>
  <si>
    <t>7593331150</t>
  </si>
  <si>
    <t>Výměnné díly Deska základní relé NMŠ,(rel.sady)</t>
  </si>
  <si>
    <t>-2042519907</t>
  </si>
  <si>
    <t>7593331160</t>
  </si>
  <si>
    <t>Výměnné díly Těsnění relé NMŠ,(rel.sady)</t>
  </si>
  <si>
    <t>-626874422</t>
  </si>
  <si>
    <t>7593331170</t>
  </si>
  <si>
    <t>Výměnné díly Štítek plastový relé NMŠ,(rel.sady)</t>
  </si>
  <si>
    <t>-880259806</t>
  </si>
  <si>
    <t>7593331180</t>
  </si>
  <si>
    <t>Výměnné díly Matice plombovací relé NMŠ,(rel.sady)</t>
  </si>
  <si>
    <t>-2090014426</t>
  </si>
  <si>
    <t>7593331190</t>
  </si>
  <si>
    <t>Výměnné díly Cívka relé relé NMŠ,(rel.sady)</t>
  </si>
  <si>
    <t>1664762122</t>
  </si>
  <si>
    <t>7593331200</t>
  </si>
  <si>
    <t>Výměnné díly Kontakt uhlíkový relé NMŠ,(rel.sady)</t>
  </si>
  <si>
    <t>-528644930</t>
  </si>
  <si>
    <t>7593331210</t>
  </si>
  <si>
    <t>Výměnné díly Kontakt kyvný I relé NMŠ,(rel.sady)</t>
  </si>
  <si>
    <t>1665030092</t>
  </si>
  <si>
    <t>7593331220</t>
  </si>
  <si>
    <t>Výměnné díly Kontakt kyvný II relé NMŠ,(rel.sady)</t>
  </si>
  <si>
    <t>1067562120</t>
  </si>
  <si>
    <t>7593331230</t>
  </si>
  <si>
    <t>Výměnné díly Kontakt spodní  relé NMŠ,(rel.sady)</t>
  </si>
  <si>
    <t>79218888</t>
  </si>
  <si>
    <t>7593331240</t>
  </si>
  <si>
    <t>Výměnné díly Kotva relé relé NMŠ,(rel.sady)</t>
  </si>
  <si>
    <t>1882207032</t>
  </si>
  <si>
    <t>7593331250</t>
  </si>
  <si>
    <t>Výměnné díly Kryt relé TAZ 2</t>
  </si>
  <si>
    <t>1299696998</t>
  </si>
  <si>
    <t>7593331260</t>
  </si>
  <si>
    <t>Výměnné díly Kryt relé relé DSŠ</t>
  </si>
  <si>
    <t>1033940108</t>
  </si>
  <si>
    <t>7593331270</t>
  </si>
  <si>
    <t>Výměnné díly Těsnění relé relé DSŠ</t>
  </si>
  <si>
    <t>582275135</t>
  </si>
  <si>
    <t>7593331280</t>
  </si>
  <si>
    <t>Výměnné díly Výseč relé relé DSŠ</t>
  </si>
  <si>
    <t>-1295185759</t>
  </si>
  <si>
    <t>7593331290</t>
  </si>
  <si>
    <t>Výměnné díly ložisko achátové relé DSŠ</t>
  </si>
  <si>
    <t>506799395</t>
  </si>
  <si>
    <t>7593331300</t>
  </si>
  <si>
    <t>Výměnné díly kontaktní svazek relé DSŠ</t>
  </si>
  <si>
    <t>-1838823133</t>
  </si>
  <si>
    <t>7593331310</t>
  </si>
  <si>
    <t>Výměnné díly kryt relé kombinovaná relé (KŠ)</t>
  </si>
  <si>
    <t>-229489918</t>
  </si>
  <si>
    <t>7593331320</t>
  </si>
  <si>
    <t>Výměnné díly těsnění relé kombinovaná relé (KŠ)</t>
  </si>
  <si>
    <t>-631507067</t>
  </si>
  <si>
    <t>7593331340</t>
  </si>
  <si>
    <t>Výměnné díly Kryt relé relé VÚD</t>
  </si>
  <si>
    <t>21019646</t>
  </si>
  <si>
    <t>7593331330</t>
  </si>
  <si>
    <t>Výměnné díly Kontaktní svazek kombinovaná relé (KŠ)</t>
  </si>
  <si>
    <t>-680357125</t>
  </si>
  <si>
    <t>7593331350</t>
  </si>
  <si>
    <t>Výměnné díly Kontakt wolframový relé VÚD</t>
  </si>
  <si>
    <t>-2032366975</t>
  </si>
  <si>
    <t>7593331360</t>
  </si>
  <si>
    <t>Výměnné díly Motor  MK1,2,3</t>
  </si>
  <si>
    <t>-945041210</t>
  </si>
  <si>
    <t>7593331370</t>
  </si>
  <si>
    <t>Výměnné díly Převodovka MK1,2,3</t>
  </si>
  <si>
    <t>425684007</t>
  </si>
  <si>
    <t>7593331380</t>
  </si>
  <si>
    <t>Výměnné díly Kontaktní svazek MK1,2,3</t>
  </si>
  <si>
    <t>-789127918</t>
  </si>
  <si>
    <t>7593331390</t>
  </si>
  <si>
    <t>Výměnné díly Transformátor FID3</t>
  </si>
  <si>
    <t>-1165462137</t>
  </si>
  <si>
    <t>7593331400</t>
  </si>
  <si>
    <t>Výměnné díly Dosedací nýt kotvy pro rel. jednotku VÚD</t>
  </si>
  <si>
    <t>1153721422</t>
  </si>
  <si>
    <t>7593331410</t>
  </si>
  <si>
    <t>Výměnné díly Žárovka pro VÚD 25V 20W</t>
  </si>
  <si>
    <t>1065258436</t>
  </si>
  <si>
    <t>PS 04 - Výměna vyřazených relé</t>
  </si>
  <si>
    <t>7593330030</t>
  </si>
  <si>
    <t>Výměnné díly Relé SMŠ 2-270/270    B 72 150 9 006 021 01 (HM0404221990350)</t>
  </si>
  <si>
    <t>50414575</t>
  </si>
  <si>
    <t>7593330040</t>
  </si>
  <si>
    <t>Výměnné díly Relé NMŠ 1-2000 (HM0404221990407)</t>
  </si>
  <si>
    <t>2105388578</t>
  </si>
  <si>
    <t>7593330050</t>
  </si>
  <si>
    <t>Výměnné díly Relé NMŠ 1-7000 (HM0404221990408)</t>
  </si>
  <si>
    <t>-1648301265</t>
  </si>
  <si>
    <t>7593330060</t>
  </si>
  <si>
    <t>Výměnné díly Relé NMŠM 1-220 (HM0404221990409)</t>
  </si>
  <si>
    <t>966695625</t>
  </si>
  <si>
    <t>7593330070</t>
  </si>
  <si>
    <t>Výměnné díly Relé NMŠM 1-750 (HM0404221990410)</t>
  </si>
  <si>
    <t>722681312</t>
  </si>
  <si>
    <t>7593330080</t>
  </si>
  <si>
    <t>Výměnné díly Relé NMŠ 1-10/3500 (HM0404221990411)</t>
  </si>
  <si>
    <t>-1338999539</t>
  </si>
  <si>
    <t>7593330090</t>
  </si>
  <si>
    <t>Výměnné díly Relé NMŠM 1-550/750 (HM0404221990412)</t>
  </si>
  <si>
    <t>608376742</t>
  </si>
  <si>
    <t>7593330100</t>
  </si>
  <si>
    <t>Výměnné díly Relé NMŠ 1-3,4 (HM0404221990413)</t>
  </si>
  <si>
    <t>-161878989</t>
  </si>
  <si>
    <t>7593330110</t>
  </si>
  <si>
    <t>Výměnné díly Relé NMŠM 1-1000 (HM0404221990414)</t>
  </si>
  <si>
    <t>-1064108184</t>
  </si>
  <si>
    <t>7593330120</t>
  </si>
  <si>
    <t>Výměnné díly Relé NMŠ 1-1500 (HM0404221990415)</t>
  </si>
  <si>
    <t>-1987268288</t>
  </si>
  <si>
    <t>7593330130</t>
  </si>
  <si>
    <t>Výměnné díly Relé NMŠ 1-1200 (HM0404221990416)</t>
  </si>
  <si>
    <t>1998344392</t>
  </si>
  <si>
    <t>7593330140</t>
  </si>
  <si>
    <t>Výměnné díly Relé NMŠM 2-1,7 (HM0404221990417)</t>
  </si>
  <si>
    <t>-595720763</t>
  </si>
  <si>
    <t>7593330150</t>
  </si>
  <si>
    <t>Výměnné díly Relé NMŠM 1-10 (HM0404221990418)</t>
  </si>
  <si>
    <t>229234260</t>
  </si>
  <si>
    <t>7593330160</t>
  </si>
  <si>
    <t>Výměnné díly Relé NMŠ 2-4000 (HM0404221990419)</t>
  </si>
  <si>
    <t>-46977403</t>
  </si>
  <si>
    <t>7593330170</t>
  </si>
  <si>
    <t>Výměnné díly Relé NMŠM 2-1750 (HM0404221990420)</t>
  </si>
  <si>
    <t>-885604209</t>
  </si>
  <si>
    <t>7593330180</t>
  </si>
  <si>
    <t>Výměnné díly Relé NMŠM 2-10/1750 (HM0404221990421)</t>
  </si>
  <si>
    <t>784021349</t>
  </si>
  <si>
    <t>7593330190</t>
  </si>
  <si>
    <t>Výměnné díly Relé NMŠM 2-3500 (HM0404221990422)</t>
  </si>
  <si>
    <t>-278519149</t>
  </si>
  <si>
    <t>7593330200</t>
  </si>
  <si>
    <t>Výměnné díly Relé NMŠ 3-550/400  (HM0404221990423)</t>
  </si>
  <si>
    <t>-624677533</t>
  </si>
  <si>
    <t>7593330210</t>
  </si>
  <si>
    <t>Výměnné díly Relé NMŠ 4-3,4 (HM0404221990424)</t>
  </si>
  <si>
    <t>785051315</t>
  </si>
  <si>
    <t>7593330220</t>
  </si>
  <si>
    <t>Výměnné díly Relé NMŠ 4-3000 (HM0404221990425)</t>
  </si>
  <si>
    <t>971688733</t>
  </si>
  <si>
    <t>7593330230</t>
  </si>
  <si>
    <t>Výměnné díly Relé NMŠM 4-1,7 (HM0404221990426)</t>
  </si>
  <si>
    <t>8382607</t>
  </si>
  <si>
    <t>7593330240</t>
  </si>
  <si>
    <t>Výměnné díly Relé NMŠM 4-1300 (HM0404221990427)</t>
  </si>
  <si>
    <t>-1545614572</t>
  </si>
  <si>
    <t>7593330250</t>
  </si>
  <si>
    <t>Výměnné díly Relé NMŠM 4-2600 (HM0404221990428)</t>
  </si>
  <si>
    <t>651395314</t>
  </si>
  <si>
    <t>7593330260</t>
  </si>
  <si>
    <t>Výměnné díly Relé NMŠ 4-35/1500 (HM0404221990429)</t>
  </si>
  <si>
    <t>-1035623330</t>
  </si>
  <si>
    <t>7593330270</t>
  </si>
  <si>
    <t>Výměnné díly Relé NMŠ 4-90/1500 (HM0404221990430)</t>
  </si>
  <si>
    <t>253227624</t>
  </si>
  <si>
    <t>7593330280</t>
  </si>
  <si>
    <t>Výměnné díly Relé NMŠ 2G-3,4 (HM0404221990431)</t>
  </si>
  <si>
    <t>-2112222263</t>
  </si>
  <si>
    <t>7593330290</t>
  </si>
  <si>
    <t>Výměnné díly Relé NMVŠ 2-1000/1000 (HM0404221990432)</t>
  </si>
  <si>
    <t>1418405401</t>
  </si>
  <si>
    <t>7593330300</t>
  </si>
  <si>
    <t>Výměnné díly Relé NMŠ 2-60 (HM0404221990433)</t>
  </si>
  <si>
    <t>-612957674</t>
  </si>
  <si>
    <t>7593330310</t>
  </si>
  <si>
    <t>Výměnné díly Relé NMPŠ 4-1000/200 (HM0404221990434)</t>
  </si>
  <si>
    <t>-208035648</t>
  </si>
  <si>
    <t>7593330320</t>
  </si>
  <si>
    <t>Výměnné díly Relé NMVŠ 2-1100 (HM0404221990435)</t>
  </si>
  <si>
    <t>-2064736039</t>
  </si>
  <si>
    <t>7593330330</t>
  </si>
  <si>
    <t>Výměnné díly Relé NMVŠM 2-550 (HM0404221990436)</t>
  </si>
  <si>
    <t>142802626</t>
  </si>
  <si>
    <t>7593330340</t>
  </si>
  <si>
    <t>Výměnné díly Relé NMŠ 1-0,25/0,7 (HM0404221990437)</t>
  </si>
  <si>
    <t>199946660</t>
  </si>
  <si>
    <t>7593330350</t>
  </si>
  <si>
    <t>Výměnné díly Relé NMPŠ 1-2000 (HM0404221990438)</t>
  </si>
  <si>
    <t>-1823185814</t>
  </si>
  <si>
    <t>7593330360</t>
  </si>
  <si>
    <t>Výměnné díly Relé NMŠ 2-500 (HM0404221990439)</t>
  </si>
  <si>
    <t>-545006846</t>
  </si>
  <si>
    <t>7593330370</t>
  </si>
  <si>
    <t>Výměnné díly Relé NMŠ 2-2000 (HM0404221990440)</t>
  </si>
  <si>
    <t>-21258084</t>
  </si>
  <si>
    <t>7593330380</t>
  </si>
  <si>
    <t>Výměnné díly Relé NMŠM 2-0,42 (HM0404221990441)</t>
  </si>
  <si>
    <t>-942402480</t>
  </si>
  <si>
    <t>7593330390</t>
  </si>
  <si>
    <t>Výměnné díly Relé NMŠ 5-60 (HM0404221990442)</t>
  </si>
  <si>
    <t>-1355102575</t>
  </si>
  <si>
    <t>7593330400</t>
  </si>
  <si>
    <t>Výměnné díly Obvod dohlížecí třífáz.napětí T- DRT (HM0404221990500)</t>
  </si>
  <si>
    <t>-1134581834</t>
  </si>
  <si>
    <t>7593330410</t>
  </si>
  <si>
    <t>Výměnné díly Relé dohlížecí napětí baterie DRB 19V (HM0404221990501)</t>
  </si>
  <si>
    <t>1148643152</t>
  </si>
  <si>
    <t>7593330420</t>
  </si>
  <si>
    <t>Výměnné díly Hlídač napětí baterie HNB/24V (HM0404221990502)</t>
  </si>
  <si>
    <t>1296630080</t>
  </si>
  <si>
    <t>7593330430</t>
  </si>
  <si>
    <t>Výměnné díly Hlídač napětí baterie HNB/28V (HM0404221990503)</t>
  </si>
  <si>
    <t>-290183039</t>
  </si>
  <si>
    <t>7593330440</t>
  </si>
  <si>
    <t>Výměnné díly Relé dohlížecí jedn.nap.  (HM0404221990504)</t>
  </si>
  <si>
    <t>-1622129347</t>
  </si>
  <si>
    <t>7593330450</t>
  </si>
  <si>
    <t>Výměnné díly Hlídač napětí baterie HNB/30V (HM0404221990506)</t>
  </si>
  <si>
    <t>1684116624</t>
  </si>
  <si>
    <t>7593330460</t>
  </si>
  <si>
    <t>Výměnné díly Relé dohlížecí nap.baterie DRB 22V (HM0404221990507)</t>
  </si>
  <si>
    <t>932385104</t>
  </si>
  <si>
    <t>7593330470</t>
  </si>
  <si>
    <t>Výměnné díly Filtr časové jednotky  (HM0404229990227)</t>
  </si>
  <si>
    <t>1840769785</t>
  </si>
  <si>
    <t>7593330480</t>
  </si>
  <si>
    <t>Výměnné díly Spínač TYS 2A (HM0404223990096)</t>
  </si>
  <si>
    <t>-628564391</t>
  </si>
  <si>
    <t>7593330490</t>
  </si>
  <si>
    <t>Výměnné díly Spínač tyristorový TYS 3A (HM0404223990100)</t>
  </si>
  <si>
    <t>329566850</t>
  </si>
  <si>
    <t>7593330500</t>
  </si>
  <si>
    <t>Výměnné díly Jednotka reléová A (HM0404970260000)</t>
  </si>
  <si>
    <t>-75896998</t>
  </si>
  <si>
    <t>7593330510</t>
  </si>
  <si>
    <t>Výměnné díly Jednotka reléová A1 A2 (HM0404970270000)</t>
  </si>
  <si>
    <t>824582862</t>
  </si>
  <si>
    <t>7593330520</t>
  </si>
  <si>
    <t>Výměnné díly Jednotka reléová B (HM0404970280000)</t>
  </si>
  <si>
    <t>-477770804</t>
  </si>
  <si>
    <t>7593330530</t>
  </si>
  <si>
    <t>Výměnné díly Jednotka reléová EF (HM0404970360000)</t>
  </si>
  <si>
    <t>2089629641</t>
  </si>
  <si>
    <t>7593330540</t>
  </si>
  <si>
    <t>Výměnné díly Jednotka reléová OV (HM0404970480000)</t>
  </si>
  <si>
    <t>-1611522915</t>
  </si>
  <si>
    <t>7593330550</t>
  </si>
  <si>
    <t>Výměnné díly Jednotka reléová O1 (HM0404970490000)</t>
  </si>
  <si>
    <t>2077248635</t>
  </si>
  <si>
    <t>7593330560</t>
  </si>
  <si>
    <t>Výměnné díly Jednotka reléová VO (HM0404970580000)</t>
  </si>
  <si>
    <t>1651629456</t>
  </si>
  <si>
    <t>7593330570</t>
  </si>
  <si>
    <t>Výměnné díly Jednotka reléová 1K 2K (HM0404970600000)</t>
  </si>
  <si>
    <t>-1862421634</t>
  </si>
  <si>
    <t>7593330580</t>
  </si>
  <si>
    <t>Výměnné díly Jednotka reléová KX (HM0404970610000)</t>
  </si>
  <si>
    <t>-876446888</t>
  </si>
  <si>
    <t>7593330590</t>
  </si>
  <si>
    <t>Výměnné díly Jednotka reléová A10A1/C10C1 (HM0404970650000)</t>
  </si>
  <si>
    <t>2113743262</t>
  </si>
  <si>
    <t>7593330600</t>
  </si>
  <si>
    <t>Výměnné díly Relé  (HM0404972010000)</t>
  </si>
  <si>
    <t>225957967</t>
  </si>
  <si>
    <t>7593330610</t>
  </si>
  <si>
    <t>Výměnné díly Relé  (HM0404972050000)</t>
  </si>
  <si>
    <t>1810594820</t>
  </si>
  <si>
    <t>7593330620</t>
  </si>
  <si>
    <t>Výměnné díly Relé  (HM0404972060000)</t>
  </si>
  <si>
    <t>893220833</t>
  </si>
  <si>
    <t>7593330630</t>
  </si>
  <si>
    <t>Výměnné díly Relé JN (HM0404972080000)</t>
  </si>
  <si>
    <t>-742506496</t>
  </si>
  <si>
    <t>7593330640</t>
  </si>
  <si>
    <t>Výměnné díly Relé  (HM0404972160000)</t>
  </si>
  <si>
    <t>-128022365</t>
  </si>
  <si>
    <t>7593330650</t>
  </si>
  <si>
    <t>Výměnné díly Relé  (HM0404972220000)</t>
  </si>
  <si>
    <t>-227337677</t>
  </si>
  <si>
    <t>7593330655</t>
  </si>
  <si>
    <t>Výměnné díly Relé NMP 1-2000              C 72 125 9 018 003 01 (HM0404221990444)</t>
  </si>
  <si>
    <t>-899998089</t>
  </si>
  <si>
    <t>Ceny Ak Signal</t>
  </si>
  <si>
    <t>Procentní zvýšení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</si>
</sst>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b/>
      <sz val="11"/>
      <name val="Arial CE"/>
    </font>
    <font>
      <b/>
      <sz val="12"/>
      <name val="Arial CE"/>
    </font>
    <font>
      <sz val="11"/>
      <name val="Arial CE"/>
    </font>
    <font>
      <b/>
      <sz val="14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12"/>
      <name val="Arial CE"/>
    </font>
    <font>
      <sz val="7"/>
      <name val="Arial CE"/>
    </font>
    <font>
      <u/>
      <sz val="11"/>
      <color theme="10"/>
      <name val="Calibri"/>
      <scheme val="minor"/>
    </font>
    <font>
      <sz val="8"/>
      <color rgb="FF969696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color rgb="FF969696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b/>
      <sz val="8"/>
      <color rgb="FF969696"/>
      <name val="Arial CE"/>
    </font>
    <font>
      <b/>
      <sz val="8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4"/>
      <name val="Arial CE"/>
      <family val="2"/>
    </font>
    <font>
      <sz val="14"/>
      <color rgb="FF969696"/>
      <name val="Arial CE"/>
      <family val="2"/>
    </font>
    <font>
      <b/>
      <sz val="14"/>
      <color rgb="FFFF000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rgb="FF969696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rgb="FF969696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rgb="FF969696"/>
      </left>
      <right/>
      <top style="medium">
        <color indexed="64"/>
      </top>
      <bottom/>
      <diagonal/>
    </border>
    <border>
      <left/>
      <right style="hair">
        <color rgb="FF969696"/>
      </right>
      <top style="medium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/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4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2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2" fillId="2" borderId="7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2" fillId="0" borderId="13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8" fillId="3" borderId="0" xfId="0" applyFont="1" applyFill="1" applyAlignment="1" applyProtection="1">
      <alignment horizontal="center" vertical="center"/>
    </xf>
    <xf numFmtId="0" fontId="18" fillId="0" borderId="14" xfId="0" applyFont="1" applyBorder="1" applyAlignment="1" applyProtection="1">
      <alignment horizontal="center" vertical="center" wrapText="1"/>
    </xf>
    <xf numFmtId="0" fontId="18" fillId="0" borderId="15" xfId="0" applyFont="1" applyBorder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3" xfId="0" applyFont="1" applyBorder="1" applyAlignment="1">
      <alignment vertical="center"/>
    </xf>
    <xf numFmtId="4" fontId="20" fillId="0" borderId="13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5" fillId="0" borderId="13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166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9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2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4" fontId="2" fillId="3" borderId="7" xfId="0" applyNumberFormat="1" applyFont="1" applyFill="1" applyBorder="1" applyAlignment="1">
      <alignment vertical="center"/>
    </xf>
    <xf numFmtId="0" fontId="0" fillId="3" borderId="22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8" fillId="3" borderId="0" xfId="0" applyFont="1" applyFill="1" applyAlignment="1" applyProtection="1">
      <alignment horizontal="left" vertical="center"/>
    </xf>
    <xf numFmtId="0" fontId="8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19" xfId="0" applyFont="1" applyBorder="1" applyAlignment="1" applyProtection="1">
      <alignment horizontal="left" vertical="center"/>
    </xf>
    <xf numFmtId="0" fontId="13" fillId="0" borderId="19" xfId="0" applyFont="1" applyBorder="1" applyAlignment="1" applyProtection="1">
      <alignment vertical="center"/>
    </xf>
    <xf numFmtId="4" fontId="13" fillId="0" borderId="19" xfId="0" applyNumberFormat="1" applyFont="1" applyBorder="1" applyAlignment="1" applyProtection="1">
      <alignment vertical="center"/>
    </xf>
    <xf numFmtId="0" fontId="13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4" fontId="27" fillId="0" borderId="10" xfId="0" applyNumberFormat="1" applyFont="1" applyBorder="1" applyAlignment="1" applyProtection="1"/>
    <xf numFmtId="166" fontId="27" fillId="0" borderId="10" xfId="0" applyNumberFormat="1" applyFont="1" applyBorder="1" applyAlignment="1" applyProtection="1"/>
    <xf numFmtId="4" fontId="7" fillId="0" borderId="0" xfId="0" applyNumberFormat="1" applyFont="1" applyAlignment="1">
      <alignment vertical="center"/>
    </xf>
    <xf numFmtId="0" fontId="14" fillId="0" borderId="3" xfId="0" applyFont="1" applyBorder="1" applyAlignment="1" applyProtection="1"/>
    <xf numFmtId="0" fontId="14" fillId="0" borderId="0" xfId="0" applyFont="1" applyAlignment="1" applyProtection="1"/>
    <xf numFmtId="0" fontId="14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4" fontId="13" fillId="0" borderId="0" xfId="0" applyNumberFormat="1" applyFont="1" applyAlignment="1" applyProtection="1"/>
    <xf numFmtId="0" fontId="14" fillId="0" borderId="3" xfId="0" applyFont="1" applyBorder="1" applyAlignment="1"/>
    <xf numFmtId="0" fontId="14" fillId="0" borderId="13" xfId="0" applyFont="1" applyBorder="1" applyAlignment="1" applyProtection="1"/>
    <xf numFmtId="0" fontId="14" fillId="0" borderId="0" xfId="0" applyFont="1" applyBorder="1" applyAlignment="1" applyProtection="1"/>
    <xf numFmtId="4" fontId="14" fillId="0" borderId="0" xfId="0" applyNumberFormat="1" applyFont="1" applyBorder="1" applyAlignment="1" applyProtection="1"/>
    <xf numFmtId="166" fontId="14" fillId="0" borderId="0" xfId="0" applyNumberFormat="1" applyFont="1" applyBorder="1" applyAlignment="1" applyProtection="1"/>
    <xf numFmtId="0" fontId="14" fillId="0" borderId="12" xfId="0" applyFont="1" applyBorder="1" applyAlignment="1" applyProtection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0" fontId="12" fillId="0" borderId="12" xfId="0" applyFont="1" applyBorder="1" applyAlignment="1" applyProtection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0" fillId="0" borderId="13" xfId="0" applyFont="1" applyBorder="1" applyAlignment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0" borderId="23" xfId="0" applyNumberFormat="1" applyFont="1" applyBorder="1" applyAlignment="1" applyProtection="1">
      <alignment vertical="center"/>
    </xf>
    <xf numFmtId="0" fontId="29" fillId="0" borderId="23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4" borderId="0" xfId="0" applyFill="1"/>
    <xf numFmtId="0" fontId="0" fillId="4" borderId="3" xfId="0" applyFill="1" applyBorder="1"/>
    <xf numFmtId="0" fontId="16" fillId="4" borderId="0" xfId="0" applyFont="1" applyFill="1" applyAlignment="1">
      <alignment horizontal="left" vertical="center"/>
    </xf>
    <xf numFmtId="0" fontId="0" fillId="4" borderId="3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4" borderId="3" xfId="0" applyFont="1" applyFill="1" applyBorder="1" applyAlignment="1">
      <alignment vertical="center" wrapText="1"/>
    </xf>
    <xf numFmtId="0" fontId="0" fillId="4" borderId="0" xfId="0" applyFont="1" applyFill="1" applyAlignment="1">
      <alignment vertical="center" wrapText="1"/>
    </xf>
    <xf numFmtId="0" fontId="14" fillId="4" borderId="3" xfId="0" applyFont="1" applyFill="1" applyBorder="1" applyAlignment="1"/>
    <xf numFmtId="0" fontId="14" fillId="4" borderId="13" xfId="0" applyFont="1" applyFill="1" applyBorder="1" applyAlignment="1" applyProtection="1"/>
    <xf numFmtId="0" fontId="14" fillId="4" borderId="0" xfId="0" applyFont="1" applyFill="1" applyBorder="1" applyAlignment="1" applyProtection="1"/>
    <xf numFmtId="4" fontId="14" fillId="4" borderId="0" xfId="0" applyNumberFormat="1" applyFont="1" applyFill="1" applyBorder="1" applyAlignment="1" applyProtection="1"/>
    <xf numFmtId="166" fontId="14" fillId="4" borderId="0" xfId="0" applyNumberFormat="1" applyFont="1" applyFill="1" applyBorder="1" applyAlignment="1" applyProtection="1"/>
    <xf numFmtId="0" fontId="14" fillId="4" borderId="12" xfId="0" applyFont="1" applyFill="1" applyBorder="1" applyAlignment="1" applyProtection="1"/>
    <xf numFmtId="0" fontId="14" fillId="4" borderId="0" xfId="0" applyFont="1" applyFill="1" applyAlignment="1"/>
    <xf numFmtId="0" fontId="12" fillId="4" borderId="13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 applyProtection="1">
      <alignment horizontal="center" vertical="center"/>
    </xf>
    <xf numFmtId="4" fontId="12" fillId="4" borderId="0" xfId="0" applyNumberFormat="1" applyFont="1" applyFill="1" applyBorder="1" applyAlignment="1" applyProtection="1">
      <alignment vertical="center"/>
    </xf>
    <xf numFmtId="166" fontId="12" fillId="4" borderId="0" xfId="0" applyNumberFormat="1" applyFont="1" applyFill="1" applyBorder="1" applyAlignment="1" applyProtection="1">
      <alignment vertical="center"/>
    </xf>
    <xf numFmtId="0" fontId="12" fillId="4" borderId="12" xfId="0" applyFont="1" applyFill="1" applyBorder="1" applyAlignment="1" applyProtection="1">
      <alignment horizontal="left" vertical="center"/>
    </xf>
    <xf numFmtId="4" fontId="0" fillId="4" borderId="23" xfId="0" applyNumberFormat="1" applyFont="1" applyFill="1" applyBorder="1" applyAlignment="1" applyProtection="1">
      <alignment vertical="center"/>
      <protection locked="0"/>
    </xf>
    <xf numFmtId="0" fontId="0" fillId="4" borderId="13" xfId="0" applyFont="1" applyFill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0" fillId="4" borderId="12" xfId="0" applyFont="1" applyFill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9" fillId="4" borderId="13" xfId="0" applyFont="1" applyFill="1" applyBorder="1" applyAlignment="1" applyProtection="1">
      <alignment horizontal="left" vertical="center"/>
    </xf>
    <xf numFmtId="0" fontId="29" fillId="4" borderId="23" xfId="0" applyFont="1" applyFill="1" applyBorder="1" applyAlignment="1" applyProtection="1">
      <alignment vertical="center"/>
      <protection locked="0"/>
    </xf>
    <xf numFmtId="0" fontId="0" fillId="4" borderId="18" xfId="0" applyFont="1" applyFill="1" applyBorder="1" applyAlignment="1" applyProtection="1">
      <alignment vertical="center"/>
    </xf>
    <xf numFmtId="0" fontId="0" fillId="4" borderId="19" xfId="0" applyFont="1" applyFill="1" applyBorder="1" applyAlignment="1" applyProtection="1">
      <alignment vertical="center"/>
    </xf>
    <xf numFmtId="0" fontId="0" fillId="4" borderId="20" xfId="0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  <protection locked="0"/>
    </xf>
    <xf numFmtId="0" fontId="31" fillId="4" borderId="0" xfId="0" applyFont="1" applyFill="1" applyAlignment="1">
      <alignment horizontal="center"/>
    </xf>
    <xf numFmtId="0" fontId="31" fillId="4" borderId="0" xfId="0" applyFont="1" applyFill="1" applyAlignment="1">
      <alignment horizontal="center" vertical="center"/>
    </xf>
    <xf numFmtId="0" fontId="31" fillId="4" borderId="0" xfId="0" applyFont="1" applyFill="1" applyAlignment="1">
      <alignment horizontal="center" vertical="center" wrapText="1"/>
    </xf>
    <xf numFmtId="0" fontId="31" fillId="4" borderId="0" xfId="0" applyFont="1" applyFill="1" applyBorder="1" applyAlignment="1" applyProtection="1">
      <alignment horizontal="center" vertical="center"/>
    </xf>
    <xf numFmtId="0" fontId="31" fillId="4" borderId="0" xfId="0" applyFont="1" applyFill="1" applyBorder="1" applyAlignment="1" applyProtection="1">
      <alignment horizontal="center"/>
    </xf>
    <xf numFmtId="2" fontId="31" fillId="4" borderId="1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4" fontId="0" fillId="4" borderId="23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ont="1" applyFill="1" applyAlignment="1" applyProtection="1">
      <alignment horizontal="center" vertical="center"/>
      <protection locked="0"/>
    </xf>
    <xf numFmtId="0" fontId="0" fillId="4" borderId="25" xfId="0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0" fontId="32" fillId="4" borderId="27" xfId="0" applyFont="1" applyFill="1" applyBorder="1" applyAlignment="1">
      <alignment horizontal="center" vertical="center"/>
    </xf>
    <xf numFmtId="0" fontId="36" fillId="4" borderId="30" xfId="0" applyFont="1" applyFill="1" applyBorder="1" applyAlignment="1" applyProtection="1">
      <alignment horizontal="center" vertical="center"/>
    </xf>
    <xf numFmtId="4" fontId="36" fillId="4" borderId="30" xfId="0" applyNumberFormat="1" applyFont="1" applyFill="1" applyBorder="1" applyAlignment="1" applyProtection="1">
      <alignment vertical="center"/>
    </xf>
    <xf numFmtId="166" fontId="36" fillId="4" borderId="30" xfId="0" applyNumberFormat="1" applyFont="1" applyFill="1" applyBorder="1" applyAlignment="1" applyProtection="1">
      <alignment vertical="center"/>
    </xf>
    <xf numFmtId="4" fontId="35" fillId="4" borderId="32" xfId="0" applyNumberFormat="1" applyFont="1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0" fontId="0" fillId="4" borderId="33" xfId="0" applyFont="1" applyFill="1" applyBorder="1" applyAlignment="1">
      <alignment vertical="center"/>
    </xf>
    <xf numFmtId="0" fontId="18" fillId="4" borderId="33" xfId="0" applyFont="1" applyFill="1" applyBorder="1" applyAlignment="1">
      <alignment horizontal="center" vertical="center"/>
    </xf>
    <xf numFmtId="0" fontId="0" fillId="4" borderId="34" xfId="0" applyFont="1" applyFill="1" applyBorder="1" applyAlignment="1">
      <alignment vertical="center"/>
    </xf>
    <xf numFmtId="0" fontId="36" fillId="4" borderId="30" xfId="0" applyFont="1" applyFill="1" applyBorder="1" applyAlignment="1" applyProtection="1">
      <alignment horizontal="left" vertical="center"/>
    </xf>
    <xf numFmtId="0" fontId="0" fillId="4" borderId="35" xfId="0" applyFont="1" applyFill="1" applyBorder="1" applyAlignment="1">
      <alignment vertical="center"/>
    </xf>
    <xf numFmtId="0" fontId="35" fillId="4" borderId="36" xfId="0" applyFont="1" applyFill="1" applyBorder="1" applyAlignment="1">
      <alignment vertical="center"/>
    </xf>
    <xf numFmtId="0" fontId="0" fillId="4" borderId="37" xfId="0" applyFont="1" applyFill="1" applyBorder="1" applyAlignment="1">
      <alignment vertical="center"/>
    </xf>
    <xf numFmtId="0" fontId="31" fillId="4" borderId="35" xfId="0" applyFont="1" applyFill="1" applyBorder="1" applyAlignment="1">
      <alignment horizontal="center" vertical="center"/>
    </xf>
    <xf numFmtId="2" fontId="37" fillId="4" borderId="36" xfId="0" applyNumberFormat="1" applyFont="1" applyFill="1" applyBorder="1" applyAlignment="1" applyProtection="1">
      <alignment horizontal="center" vertical="center"/>
    </xf>
    <xf numFmtId="0" fontId="0" fillId="4" borderId="38" xfId="0" applyFont="1" applyFill="1" applyBorder="1" applyAlignment="1">
      <alignment vertical="center"/>
    </xf>
    <xf numFmtId="49" fontId="32" fillId="4" borderId="2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/>
    </xf>
    <xf numFmtId="0" fontId="0" fillId="0" borderId="0" xfId="0" applyFill="1"/>
    <xf numFmtId="0" fontId="31" fillId="0" borderId="0" xfId="0" applyFont="1" applyFill="1" applyAlignment="1">
      <alignment horizontal="center"/>
    </xf>
    <xf numFmtId="0" fontId="0" fillId="0" borderId="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7" xfId="0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</xf>
    <xf numFmtId="4" fontId="27" fillId="0" borderId="10" xfId="0" applyNumberFormat="1" applyFont="1" applyFill="1" applyBorder="1" applyAlignment="1" applyProtection="1"/>
    <xf numFmtId="166" fontId="27" fillId="0" borderId="10" xfId="0" applyNumberFormat="1" applyFont="1" applyFill="1" applyBorder="1" applyAlignment="1" applyProtection="1"/>
    <xf numFmtId="0" fontId="0" fillId="0" borderId="11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horizontal="center" vertical="center"/>
    </xf>
    <xf numFmtId="0" fontId="35" fillId="0" borderId="36" xfId="0" applyFont="1" applyFill="1" applyBorder="1" applyAlignment="1">
      <alignment vertical="center"/>
    </xf>
    <xf numFmtId="0" fontId="36" fillId="0" borderId="30" xfId="0" applyFont="1" applyFill="1" applyBorder="1" applyAlignment="1" applyProtection="1">
      <alignment horizontal="left" vertical="center"/>
    </xf>
    <xf numFmtId="0" fontId="36" fillId="0" borderId="30" xfId="0" applyFont="1" applyFill="1" applyBorder="1" applyAlignment="1" applyProtection="1">
      <alignment horizontal="center" vertical="center"/>
    </xf>
    <xf numFmtId="4" fontId="36" fillId="0" borderId="30" xfId="0" applyNumberFormat="1" applyFont="1" applyFill="1" applyBorder="1" applyAlignment="1" applyProtection="1">
      <alignment vertical="center"/>
    </xf>
    <xf numFmtId="166" fontId="36" fillId="0" borderId="30" xfId="0" applyNumberFormat="1" applyFont="1" applyFill="1" applyBorder="1" applyAlignment="1" applyProtection="1">
      <alignment vertical="center"/>
    </xf>
    <xf numFmtId="2" fontId="37" fillId="0" borderId="36" xfId="0" applyNumberFormat="1" applyFont="1" applyFill="1" applyBorder="1" applyAlignment="1" applyProtection="1">
      <alignment horizontal="center" vertical="center"/>
    </xf>
    <xf numFmtId="4" fontId="35" fillId="0" borderId="32" xfId="0" applyNumberFormat="1" applyFont="1" applyFill="1" applyBorder="1" applyAlignment="1">
      <alignment horizontal="center" vertical="center"/>
    </xf>
    <xf numFmtId="0" fontId="29" fillId="0" borderId="14" xfId="0" applyFont="1" applyBorder="1" applyAlignment="1" applyProtection="1">
      <alignment horizontal="left" vertical="center" wrapText="1"/>
    </xf>
    <xf numFmtId="0" fontId="12" fillId="4" borderId="39" xfId="0" applyFont="1" applyFill="1" applyBorder="1" applyAlignment="1" applyProtection="1">
      <alignment horizontal="left" vertical="center"/>
    </xf>
    <xf numFmtId="0" fontId="12" fillId="4" borderId="26" xfId="0" applyFont="1" applyFill="1" applyBorder="1" applyAlignment="1" applyProtection="1">
      <alignment horizontal="center" vertical="center"/>
    </xf>
    <xf numFmtId="4" fontId="12" fillId="4" borderId="26" xfId="0" applyNumberFormat="1" applyFont="1" applyFill="1" applyBorder="1" applyAlignment="1" applyProtection="1">
      <alignment vertical="center"/>
    </xf>
    <xf numFmtId="166" fontId="12" fillId="4" borderId="26" xfId="0" applyNumberFormat="1" applyFont="1" applyFill="1" applyBorder="1" applyAlignment="1" applyProtection="1">
      <alignment vertical="center"/>
    </xf>
    <xf numFmtId="0" fontId="12" fillId="4" borderId="40" xfId="0" applyFont="1" applyFill="1" applyBorder="1" applyAlignment="1" applyProtection="1">
      <alignment horizontal="left" vertical="center"/>
    </xf>
    <xf numFmtId="2" fontId="31" fillId="4" borderId="40" xfId="0" applyNumberFormat="1" applyFont="1" applyFill="1" applyBorder="1" applyAlignment="1" applyProtection="1">
      <alignment horizontal="center" vertical="center"/>
    </xf>
    <xf numFmtId="0" fontId="0" fillId="4" borderId="28" xfId="0" applyFont="1" applyFill="1" applyBorder="1" applyAlignment="1">
      <alignment vertical="center"/>
    </xf>
    <xf numFmtId="0" fontId="12" fillId="4" borderId="29" xfId="0" applyFont="1" applyFill="1" applyBorder="1" applyAlignment="1" applyProtection="1">
      <alignment horizontal="left" vertical="center"/>
    </xf>
    <xf numFmtId="0" fontId="12" fillId="4" borderId="30" xfId="0" applyFont="1" applyFill="1" applyBorder="1" applyAlignment="1" applyProtection="1">
      <alignment horizontal="center" vertical="center"/>
    </xf>
    <xf numFmtId="4" fontId="12" fillId="4" borderId="30" xfId="0" applyNumberFormat="1" applyFont="1" applyFill="1" applyBorder="1" applyAlignment="1" applyProtection="1">
      <alignment vertical="center"/>
    </xf>
    <xf numFmtId="166" fontId="12" fillId="4" borderId="30" xfId="0" applyNumberFormat="1" applyFont="1" applyFill="1" applyBorder="1" applyAlignment="1" applyProtection="1">
      <alignment vertical="center"/>
    </xf>
    <xf numFmtId="0" fontId="12" fillId="4" borderId="31" xfId="0" applyFont="1" applyFill="1" applyBorder="1" applyAlignment="1" applyProtection="1">
      <alignment horizontal="left" vertical="center"/>
    </xf>
    <xf numFmtId="2" fontId="31" fillId="4" borderId="31" xfId="0" applyNumberFormat="1" applyFont="1" applyFill="1" applyBorder="1" applyAlignment="1" applyProtection="1">
      <alignment horizontal="center" vertical="center"/>
    </xf>
    <xf numFmtId="0" fontId="0" fillId="4" borderId="32" xfId="0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/>
    <xf numFmtId="0" fontId="0" fillId="0" borderId="0" xfId="0" applyFont="1" applyAlignment="1" applyProtection="1">
      <alignment horizontal="left" vertical="center" wrapText="1"/>
    </xf>
    <xf numFmtId="4" fontId="5" fillId="0" borderId="0" xfId="0" applyNumberFormat="1" applyFont="1" applyAlignment="1" applyProtection="1">
      <alignment vertical="center"/>
    </xf>
    <xf numFmtId="0" fontId="21" fillId="0" borderId="17" xfId="0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3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164" fontId="12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horizontal="right" vertical="center"/>
    </xf>
    <xf numFmtId="4" fontId="30" fillId="0" borderId="0" xfId="0" applyNumberFormat="1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2" fillId="2" borderId="7" xfId="0" applyNumberFormat="1" applyFont="1" applyFill="1" applyBorder="1" applyAlignment="1" applyProtection="1">
      <alignment vertical="center"/>
    </xf>
    <xf numFmtId="0" fontId="0" fillId="2" borderId="22" xfId="0" applyFont="1" applyFill="1" applyBorder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8" fillId="3" borderId="7" xfId="0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left" vertical="center"/>
    </xf>
    <xf numFmtId="0" fontId="8" fillId="3" borderId="22" xfId="0" applyFont="1" applyFill="1" applyBorder="1" applyAlignment="1" applyProtection="1">
      <alignment horizontal="left" vertical="center"/>
    </xf>
    <xf numFmtId="0" fontId="8" fillId="3" borderId="7" xfId="0" applyFont="1" applyFill="1" applyBorder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19" fillId="3" borderId="0" xfId="0" applyNumberFormat="1" applyFont="1" applyFill="1" applyAlignment="1" applyProtection="1">
      <alignment vertical="center"/>
    </xf>
    <xf numFmtId="0" fontId="8" fillId="3" borderId="6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0" fillId="4" borderId="0" xfId="0" applyFill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409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512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opLeftCell="A66" workbookViewId="0">
      <selection activeCell="W10" sqref="W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 customWidth="1"/>
  </cols>
  <sheetData>
    <row r="1" spans="1:74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spans="1:74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F2" s="284"/>
      <c r="BG2" s="284"/>
      <c r="BS2" s="11" t="s">
        <v>7</v>
      </c>
      <c r="BT2" s="11" t="s">
        <v>8</v>
      </c>
    </row>
    <row r="3" spans="1:74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spans="1:74" ht="24.95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S4" s="11" t="s">
        <v>12</v>
      </c>
    </row>
    <row r="5" spans="1:74" ht="12" customHeight="1">
      <c r="B5" s="15"/>
      <c r="C5" s="16"/>
      <c r="D5" s="19" t="s">
        <v>13</v>
      </c>
      <c r="E5" s="16"/>
      <c r="F5" s="16"/>
      <c r="G5" s="16"/>
      <c r="H5" s="16"/>
      <c r="I5" s="16"/>
      <c r="J5" s="16"/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16"/>
      <c r="AQ5" s="16"/>
      <c r="AR5" s="14"/>
      <c r="BS5" s="11" t="s">
        <v>7</v>
      </c>
    </row>
    <row r="6" spans="1:74" ht="36.950000000000003" customHeight="1">
      <c r="B6" s="15"/>
      <c r="C6" s="16"/>
      <c r="D6" s="21" t="s">
        <v>15</v>
      </c>
      <c r="E6" s="16"/>
      <c r="F6" s="16"/>
      <c r="G6" s="16"/>
      <c r="H6" s="16"/>
      <c r="I6" s="16"/>
      <c r="J6" s="16"/>
      <c r="K6" s="283" t="s">
        <v>16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16"/>
      <c r="AQ6" s="16"/>
      <c r="AR6" s="14"/>
      <c r="BS6" s="11" t="s">
        <v>7</v>
      </c>
    </row>
    <row r="7" spans="1:74" ht="12" customHeight="1">
      <c r="B7" s="15"/>
      <c r="C7" s="16"/>
      <c r="D7" s="22" t="s">
        <v>17</v>
      </c>
      <c r="E7" s="16"/>
      <c r="F7" s="16"/>
      <c r="G7" s="16"/>
      <c r="H7" s="16"/>
      <c r="I7" s="16"/>
      <c r="J7" s="16"/>
      <c r="K7" s="20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2" t="s">
        <v>18</v>
      </c>
      <c r="AL7" s="16"/>
      <c r="AM7" s="16"/>
      <c r="AN7" s="20" t="s">
        <v>1</v>
      </c>
      <c r="AO7" s="16"/>
      <c r="AP7" s="16"/>
      <c r="AQ7" s="16"/>
      <c r="AR7" s="14"/>
      <c r="BS7" s="11" t="s">
        <v>7</v>
      </c>
    </row>
    <row r="8" spans="1:74" ht="12" customHeight="1">
      <c r="B8" s="15"/>
      <c r="C8" s="16"/>
      <c r="D8" s="22" t="s">
        <v>19</v>
      </c>
      <c r="E8" s="16"/>
      <c r="F8" s="16"/>
      <c r="G8" s="16"/>
      <c r="H8" s="16"/>
      <c r="I8" s="16"/>
      <c r="J8" s="16"/>
      <c r="K8" s="20" t="s">
        <v>20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2" t="s">
        <v>21</v>
      </c>
      <c r="AL8" s="16"/>
      <c r="AM8" s="16"/>
      <c r="AN8" s="20" t="s">
        <v>22</v>
      </c>
      <c r="AO8" s="16"/>
      <c r="AP8" s="16"/>
      <c r="AQ8" s="16"/>
      <c r="AR8" s="14"/>
      <c r="BS8" s="11" t="s">
        <v>7</v>
      </c>
    </row>
    <row r="9" spans="1:74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S9" s="11" t="s">
        <v>7</v>
      </c>
    </row>
    <row r="10" spans="1:74" ht="12" customHeight="1">
      <c r="B10" s="15"/>
      <c r="C10" s="16"/>
      <c r="D10" s="22" t="s">
        <v>23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2" t="s">
        <v>24</v>
      </c>
      <c r="AL10" s="16"/>
      <c r="AM10" s="16"/>
      <c r="AN10" s="20" t="s">
        <v>1</v>
      </c>
      <c r="AO10" s="16"/>
      <c r="AP10" s="16"/>
      <c r="AQ10" s="16"/>
      <c r="AR10" s="14"/>
      <c r="BS10" s="11" t="s">
        <v>7</v>
      </c>
    </row>
    <row r="11" spans="1:74" ht="18.399999999999999" customHeight="1">
      <c r="B11" s="15"/>
      <c r="C11" s="16"/>
      <c r="D11" s="16"/>
      <c r="E11" s="20" t="s">
        <v>20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2" t="s">
        <v>25</v>
      </c>
      <c r="AL11" s="16"/>
      <c r="AM11" s="16"/>
      <c r="AN11" s="20" t="s">
        <v>1</v>
      </c>
      <c r="AO11" s="16"/>
      <c r="AP11" s="16"/>
      <c r="AQ11" s="16"/>
      <c r="AR11" s="14"/>
      <c r="BS11" s="11" t="s">
        <v>7</v>
      </c>
    </row>
    <row r="12" spans="1:74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S12" s="11" t="s">
        <v>7</v>
      </c>
    </row>
    <row r="13" spans="1:74" ht="12" customHeight="1">
      <c r="B13" s="15"/>
      <c r="C13" s="16"/>
      <c r="D13" s="22" t="s">
        <v>26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2" t="s">
        <v>24</v>
      </c>
      <c r="AL13" s="16"/>
      <c r="AM13" s="16"/>
      <c r="AN13" s="20" t="s">
        <v>1</v>
      </c>
      <c r="AO13" s="16"/>
      <c r="AP13" s="16"/>
      <c r="AQ13" s="16"/>
      <c r="AR13" s="14"/>
      <c r="BS13" s="11" t="s">
        <v>7</v>
      </c>
    </row>
    <row r="14" spans="1:74">
      <c r="B14" s="15"/>
      <c r="C14" s="16"/>
      <c r="D14" s="16"/>
      <c r="E14" s="20" t="s">
        <v>20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22" t="s">
        <v>25</v>
      </c>
      <c r="AL14" s="16"/>
      <c r="AM14" s="16"/>
      <c r="AN14" s="20" t="s">
        <v>1</v>
      </c>
      <c r="AO14" s="16"/>
      <c r="AP14" s="16"/>
      <c r="AQ14" s="16"/>
      <c r="AR14" s="14"/>
      <c r="BS14" s="11" t="s">
        <v>7</v>
      </c>
    </row>
    <row r="15" spans="1:74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S15" s="11" t="s">
        <v>4</v>
      </c>
    </row>
    <row r="16" spans="1:74" ht="12" customHeight="1">
      <c r="B16" s="15"/>
      <c r="C16" s="16"/>
      <c r="D16" s="22" t="s">
        <v>27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2" t="s">
        <v>24</v>
      </c>
      <c r="AL16" s="16"/>
      <c r="AM16" s="16"/>
      <c r="AN16" s="20" t="s">
        <v>1</v>
      </c>
      <c r="AO16" s="16"/>
      <c r="AP16" s="16"/>
      <c r="AQ16" s="16"/>
      <c r="AR16" s="14"/>
      <c r="BS16" s="11" t="s">
        <v>4</v>
      </c>
    </row>
    <row r="17" spans="2:71" ht="18.399999999999999" customHeight="1">
      <c r="B17" s="15"/>
      <c r="C17" s="16"/>
      <c r="D17" s="16"/>
      <c r="E17" s="20" t="s">
        <v>20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2" t="s">
        <v>25</v>
      </c>
      <c r="AL17" s="16"/>
      <c r="AM17" s="16"/>
      <c r="AN17" s="20" t="s">
        <v>1</v>
      </c>
      <c r="AO17" s="16"/>
      <c r="AP17" s="16"/>
      <c r="AQ17" s="16"/>
      <c r="AR17" s="14"/>
      <c r="BS17" s="11" t="s">
        <v>5</v>
      </c>
    </row>
    <row r="18" spans="2:7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S18" s="11" t="s">
        <v>7</v>
      </c>
    </row>
    <row r="19" spans="2:71" ht="12" customHeight="1">
      <c r="B19" s="15"/>
      <c r="C19" s="16"/>
      <c r="D19" s="22" t="s">
        <v>28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2" t="s">
        <v>24</v>
      </c>
      <c r="AL19" s="16"/>
      <c r="AM19" s="16"/>
      <c r="AN19" s="20" t="s">
        <v>1</v>
      </c>
      <c r="AO19" s="16"/>
      <c r="AP19" s="16"/>
      <c r="AQ19" s="16"/>
      <c r="AR19" s="14"/>
      <c r="BS19" s="11" t="s">
        <v>7</v>
      </c>
    </row>
    <row r="20" spans="2:71" ht="18.399999999999999" customHeight="1">
      <c r="B20" s="15"/>
      <c r="C20" s="16"/>
      <c r="D20" s="16"/>
      <c r="E20" s="20" t="s">
        <v>29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2" t="s">
        <v>25</v>
      </c>
      <c r="AL20" s="16"/>
      <c r="AM20" s="16"/>
      <c r="AN20" s="20" t="s">
        <v>1</v>
      </c>
      <c r="AO20" s="16"/>
      <c r="AP20" s="16"/>
      <c r="AQ20" s="16"/>
      <c r="AR20" s="14"/>
      <c r="BS20" s="11" t="s">
        <v>5</v>
      </c>
    </row>
    <row r="21" spans="2:7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</row>
    <row r="22" spans="2:71" ht="12" customHeight="1">
      <c r="B22" s="15"/>
      <c r="C22" s="16"/>
      <c r="D22" s="22" t="s">
        <v>30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</row>
    <row r="23" spans="2:71" ht="16.5" customHeight="1">
      <c r="B23" s="15"/>
      <c r="C23" s="16"/>
      <c r="D23" s="16"/>
      <c r="E23" s="285" t="s">
        <v>1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16"/>
      <c r="AP23" s="16"/>
      <c r="AQ23" s="16"/>
      <c r="AR23" s="14"/>
    </row>
    <row r="24" spans="2:7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</row>
    <row r="25" spans="2:71" ht="6.95" customHeight="1">
      <c r="B25" s="15"/>
      <c r="C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16"/>
      <c r="AQ25" s="16"/>
      <c r="AR25" s="14"/>
    </row>
    <row r="26" spans="2:71" ht="14.45" customHeight="1">
      <c r="B26" s="15"/>
      <c r="C26" s="16"/>
      <c r="D26" s="25" t="s">
        <v>31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286">
        <f>ROUND(AG59,2)</f>
        <v>1117045.8</v>
      </c>
      <c r="AL26" s="282"/>
      <c r="AM26" s="282"/>
      <c r="AN26" s="282"/>
      <c r="AO26" s="282"/>
      <c r="AP26" s="16"/>
      <c r="AQ26" s="16"/>
      <c r="AR26" s="14"/>
    </row>
    <row r="27" spans="2:71" ht="12">
      <c r="B27" s="15"/>
      <c r="C27" s="16"/>
      <c r="D27" s="16"/>
      <c r="E27" s="26" t="s">
        <v>32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300">
        <f>ROUND(AS59,2)</f>
        <v>440302.2</v>
      </c>
      <c r="AL27" s="300"/>
      <c r="AM27" s="300"/>
      <c r="AN27" s="300"/>
      <c r="AO27" s="300"/>
      <c r="AP27" s="16"/>
      <c r="AQ27" s="16"/>
      <c r="AR27" s="14"/>
    </row>
    <row r="28" spans="2:71" s="1" customFormat="1" ht="12">
      <c r="B28" s="27"/>
      <c r="C28" s="28"/>
      <c r="D28" s="28"/>
      <c r="E28" s="26" t="s">
        <v>33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300">
        <f>ROUND(AT59,2)</f>
        <v>676743.6</v>
      </c>
      <c r="AL28" s="300"/>
      <c r="AM28" s="300"/>
      <c r="AN28" s="300"/>
      <c r="AO28" s="300"/>
      <c r="AP28" s="28"/>
      <c r="AQ28" s="28"/>
      <c r="AR28" s="29"/>
    </row>
    <row r="29" spans="2:71" s="1" customFormat="1" ht="14.45" customHeight="1">
      <c r="B29" s="27"/>
      <c r="C29" s="28"/>
      <c r="D29" s="25" t="s">
        <v>34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6">
        <f>ROUND(AG65, 2)</f>
        <v>0</v>
      </c>
      <c r="AL29" s="286"/>
      <c r="AM29" s="286"/>
      <c r="AN29" s="286"/>
      <c r="AO29" s="286"/>
      <c r="AP29" s="28"/>
      <c r="AQ29" s="28"/>
      <c r="AR29" s="29"/>
    </row>
    <row r="30" spans="2:71" s="1" customFormat="1" ht="6.95" customHeight="1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9"/>
    </row>
    <row r="31" spans="2:71" s="1" customFormat="1" ht="25.9" customHeight="1">
      <c r="B31" s="27"/>
      <c r="C31" s="28"/>
      <c r="D31" s="30" t="s">
        <v>35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01">
        <f>ROUND(AK26 + AK29, 2)</f>
        <v>1117045.8</v>
      </c>
      <c r="AL31" s="302"/>
      <c r="AM31" s="302"/>
      <c r="AN31" s="302"/>
      <c r="AO31" s="302"/>
      <c r="AP31" s="28"/>
      <c r="AQ31" s="28"/>
      <c r="AR31" s="29"/>
    </row>
    <row r="32" spans="2:71" s="1" customFormat="1" ht="6.95" customHeight="1"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9"/>
    </row>
    <row r="33" spans="2:44" s="1" customFormat="1">
      <c r="B33" s="27"/>
      <c r="C33" s="28"/>
      <c r="D33" s="28"/>
      <c r="E33" s="28"/>
      <c r="F33" s="28"/>
      <c r="G33" s="28"/>
      <c r="H33" s="28"/>
      <c r="I33" s="28"/>
      <c r="J33" s="28"/>
      <c r="K33" s="28"/>
      <c r="L33" s="303" t="s">
        <v>36</v>
      </c>
      <c r="M33" s="303"/>
      <c r="N33" s="303"/>
      <c r="O33" s="303"/>
      <c r="P33" s="303"/>
      <c r="Q33" s="28"/>
      <c r="R33" s="28"/>
      <c r="S33" s="28"/>
      <c r="T33" s="28"/>
      <c r="U33" s="28"/>
      <c r="V33" s="28"/>
      <c r="W33" s="303" t="s">
        <v>37</v>
      </c>
      <c r="X33" s="303"/>
      <c r="Y33" s="303"/>
      <c r="Z33" s="303"/>
      <c r="AA33" s="303"/>
      <c r="AB33" s="303"/>
      <c r="AC33" s="303"/>
      <c r="AD33" s="303"/>
      <c r="AE33" s="303"/>
      <c r="AF33" s="28"/>
      <c r="AG33" s="28"/>
      <c r="AH33" s="28"/>
      <c r="AI33" s="28"/>
      <c r="AJ33" s="28"/>
      <c r="AK33" s="303" t="s">
        <v>38</v>
      </c>
      <c r="AL33" s="303"/>
      <c r="AM33" s="303"/>
      <c r="AN33" s="303"/>
      <c r="AO33" s="303"/>
      <c r="AP33" s="28"/>
      <c r="AQ33" s="28"/>
      <c r="AR33" s="29"/>
    </row>
    <row r="34" spans="2:44" s="2" customFormat="1" ht="14.45" customHeight="1">
      <c r="B34" s="32"/>
      <c r="C34" s="33"/>
      <c r="D34" s="22" t="s">
        <v>39</v>
      </c>
      <c r="E34" s="33"/>
      <c r="F34" s="22" t="s">
        <v>40</v>
      </c>
      <c r="G34" s="33"/>
      <c r="H34" s="33"/>
      <c r="I34" s="33"/>
      <c r="J34" s="33"/>
      <c r="K34" s="33"/>
      <c r="L34" s="298">
        <v>0.21</v>
      </c>
      <c r="M34" s="299"/>
      <c r="N34" s="299"/>
      <c r="O34" s="299"/>
      <c r="P34" s="299"/>
      <c r="Q34" s="33"/>
      <c r="R34" s="33"/>
      <c r="S34" s="33"/>
      <c r="T34" s="33"/>
      <c r="U34" s="33"/>
      <c r="V34" s="33"/>
      <c r="W34" s="304">
        <f>ROUND(BB59 + SUM(CD65), 2)</f>
        <v>1117045.8</v>
      </c>
      <c r="X34" s="299"/>
      <c r="Y34" s="299"/>
      <c r="Z34" s="299"/>
      <c r="AA34" s="299"/>
      <c r="AB34" s="299"/>
      <c r="AC34" s="299"/>
      <c r="AD34" s="299"/>
      <c r="AE34" s="299"/>
      <c r="AF34" s="33"/>
      <c r="AG34" s="33"/>
      <c r="AH34" s="33"/>
      <c r="AI34" s="33"/>
      <c r="AJ34" s="33"/>
      <c r="AK34" s="304">
        <f>ROUND(AX59 + SUM(BY65), 2)</f>
        <v>234579.62</v>
      </c>
      <c r="AL34" s="299"/>
      <c r="AM34" s="299"/>
      <c r="AN34" s="299"/>
      <c r="AO34" s="299"/>
      <c r="AP34" s="33"/>
      <c r="AQ34" s="33"/>
      <c r="AR34" s="34"/>
    </row>
    <row r="35" spans="2:44" s="2" customFormat="1" ht="14.45" customHeight="1">
      <c r="B35" s="32"/>
      <c r="C35" s="33"/>
      <c r="D35" s="33"/>
      <c r="E35" s="33"/>
      <c r="F35" s="22" t="s">
        <v>41</v>
      </c>
      <c r="G35" s="33"/>
      <c r="H35" s="33"/>
      <c r="I35" s="33"/>
      <c r="J35" s="33"/>
      <c r="K35" s="33"/>
      <c r="L35" s="298">
        <v>0.15</v>
      </c>
      <c r="M35" s="299"/>
      <c r="N35" s="299"/>
      <c r="O35" s="299"/>
      <c r="P35" s="299"/>
      <c r="Q35" s="33"/>
      <c r="R35" s="33"/>
      <c r="S35" s="33"/>
      <c r="T35" s="33"/>
      <c r="U35" s="33"/>
      <c r="V35" s="33"/>
      <c r="W35" s="304">
        <f>ROUND(BC59 + SUM(CE65), 2)</f>
        <v>0</v>
      </c>
      <c r="X35" s="299"/>
      <c r="Y35" s="299"/>
      <c r="Z35" s="299"/>
      <c r="AA35" s="299"/>
      <c r="AB35" s="299"/>
      <c r="AC35" s="299"/>
      <c r="AD35" s="299"/>
      <c r="AE35" s="299"/>
      <c r="AF35" s="33"/>
      <c r="AG35" s="33"/>
      <c r="AH35" s="33"/>
      <c r="AI35" s="33"/>
      <c r="AJ35" s="33"/>
      <c r="AK35" s="304">
        <f>ROUND(AY59 + SUM(BZ65), 2)</f>
        <v>0</v>
      </c>
      <c r="AL35" s="299"/>
      <c r="AM35" s="299"/>
      <c r="AN35" s="299"/>
      <c r="AO35" s="299"/>
      <c r="AP35" s="33"/>
      <c r="AQ35" s="33"/>
      <c r="AR35" s="34"/>
    </row>
    <row r="36" spans="2:44" s="2" customFormat="1" ht="14.45" hidden="1" customHeight="1">
      <c r="B36" s="32"/>
      <c r="C36" s="33"/>
      <c r="D36" s="33"/>
      <c r="E36" s="33"/>
      <c r="F36" s="22" t="s">
        <v>42</v>
      </c>
      <c r="G36" s="33"/>
      <c r="H36" s="33"/>
      <c r="I36" s="33"/>
      <c r="J36" s="33"/>
      <c r="K36" s="33"/>
      <c r="L36" s="298">
        <v>0.21</v>
      </c>
      <c r="M36" s="299"/>
      <c r="N36" s="299"/>
      <c r="O36" s="299"/>
      <c r="P36" s="299"/>
      <c r="Q36" s="33"/>
      <c r="R36" s="33"/>
      <c r="S36" s="33"/>
      <c r="T36" s="33"/>
      <c r="U36" s="33"/>
      <c r="V36" s="33"/>
      <c r="W36" s="304">
        <f>ROUND(BD59 + SUM(CF65), 2)</f>
        <v>0</v>
      </c>
      <c r="X36" s="299"/>
      <c r="Y36" s="299"/>
      <c r="Z36" s="299"/>
      <c r="AA36" s="299"/>
      <c r="AB36" s="299"/>
      <c r="AC36" s="299"/>
      <c r="AD36" s="299"/>
      <c r="AE36" s="299"/>
      <c r="AF36" s="33"/>
      <c r="AG36" s="33"/>
      <c r="AH36" s="33"/>
      <c r="AI36" s="33"/>
      <c r="AJ36" s="33"/>
      <c r="AK36" s="304">
        <v>0</v>
      </c>
      <c r="AL36" s="299"/>
      <c r="AM36" s="299"/>
      <c r="AN36" s="299"/>
      <c r="AO36" s="299"/>
      <c r="AP36" s="33"/>
      <c r="AQ36" s="33"/>
      <c r="AR36" s="34"/>
    </row>
    <row r="37" spans="2:44" s="2" customFormat="1" ht="14.45" hidden="1" customHeight="1">
      <c r="B37" s="32"/>
      <c r="C37" s="33"/>
      <c r="D37" s="33"/>
      <c r="E37" s="33"/>
      <c r="F37" s="22" t="s">
        <v>43</v>
      </c>
      <c r="G37" s="33"/>
      <c r="H37" s="33"/>
      <c r="I37" s="33"/>
      <c r="J37" s="33"/>
      <c r="K37" s="33"/>
      <c r="L37" s="298">
        <v>0.15</v>
      </c>
      <c r="M37" s="299"/>
      <c r="N37" s="299"/>
      <c r="O37" s="299"/>
      <c r="P37" s="299"/>
      <c r="Q37" s="33"/>
      <c r="R37" s="33"/>
      <c r="S37" s="33"/>
      <c r="T37" s="33"/>
      <c r="U37" s="33"/>
      <c r="V37" s="33"/>
      <c r="W37" s="304">
        <f>ROUND(BE59 + SUM(CG65), 2)</f>
        <v>0</v>
      </c>
      <c r="X37" s="299"/>
      <c r="Y37" s="299"/>
      <c r="Z37" s="299"/>
      <c r="AA37" s="299"/>
      <c r="AB37" s="299"/>
      <c r="AC37" s="299"/>
      <c r="AD37" s="299"/>
      <c r="AE37" s="299"/>
      <c r="AF37" s="33"/>
      <c r="AG37" s="33"/>
      <c r="AH37" s="33"/>
      <c r="AI37" s="33"/>
      <c r="AJ37" s="33"/>
      <c r="AK37" s="304">
        <v>0</v>
      </c>
      <c r="AL37" s="299"/>
      <c r="AM37" s="299"/>
      <c r="AN37" s="299"/>
      <c r="AO37" s="299"/>
      <c r="AP37" s="33"/>
      <c r="AQ37" s="33"/>
      <c r="AR37" s="34"/>
    </row>
    <row r="38" spans="2:44" s="2" customFormat="1" ht="14.45" hidden="1" customHeight="1">
      <c r="B38" s="32"/>
      <c r="C38" s="33"/>
      <c r="D38" s="33"/>
      <c r="E38" s="33"/>
      <c r="F38" s="22" t="s">
        <v>44</v>
      </c>
      <c r="G38" s="33"/>
      <c r="H38" s="33"/>
      <c r="I38" s="33"/>
      <c r="J38" s="33"/>
      <c r="K38" s="33"/>
      <c r="L38" s="298">
        <v>0</v>
      </c>
      <c r="M38" s="299"/>
      <c r="N38" s="299"/>
      <c r="O38" s="299"/>
      <c r="P38" s="299"/>
      <c r="Q38" s="33"/>
      <c r="R38" s="33"/>
      <c r="S38" s="33"/>
      <c r="T38" s="33"/>
      <c r="U38" s="33"/>
      <c r="V38" s="33"/>
      <c r="W38" s="304">
        <f>ROUND(BF59 + SUM(CH65), 2)</f>
        <v>0</v>
      </c>
      <c r="X38" s="299"/>
      <c r="Y38" s="299"/>
      <c r="Z38" s="299"/>
      <c r="AA38" s="299"/>
      <c r="AB38" s="299"/>
      <c r="AC38" s="299"/>
      <c r="AD38" s="299"/>
      <c r="AE38" s="299"/>
      <c r="AF38" s="33"/>
      <c r="AG38" s="33"/>
      <c r="AH38" s="33"/>
      <c r="AI38" s="33"/>
      <c r="AJ38" s="33"/>
      <c r="AK38" s="304">
        <v>0</v>
      </c>
      <c r="AL38" s="299"/>
      <c r="AM38" s="299"/>
      <c r="AN38" s="299"/>
      <c r="AO38" s="299"/>
      <c r="AP38" s="33"/>
      <c r="AQ38" s="33"/>
      <c r="AR38" s="34"/>
    </row>
    <row r="39" spans="2:44" s="1" customFormat="1" ht="6.95" customHeight="1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9"/>
    </row>
    <row r="40" spans="2:44" s="1" customFormat="1" ht="25.9" customHeight="1">
      <c r="B40" s="27"/>
      <c r="C40" s="35"/>
      <c r="D40" s="36" t="s">
        <v>45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8" t="s">
        <v>46</v>
      </c>
      <c r="U40" s="37"/>
      <c r="V40" s="37"/>
      <c r="W40" s="37"/>
      <c r="X40" s="307" t="s">
        <v>47</v>
      </c>
      <c r="Y40" s="308"/>
      <c r="Z40" s="308"/>
      <c r="AA40" s="308"/>
      <c r="AB40" s="308"/>
      <c r="AC40" s="37"/>
      <c r="AD40" s="37"/>
      <c r="AE40" s="37"/>
      <c r="AF40" s="37"/>
      <c r="AG40" s="37"/>
      <c r="AH40" s="37"/>
      <c r="AI40" s="37"/>
      <c r="AJ40" s="37"/>
      <c r="AK40" s="309">
        <f>SUM(AK31:AK38)</f>
        <v>1351625.42</v>
      </c>
      <c r="AL40" s="308"/>
      <c r="AM40" s="308"/>
      <c r="AN40" s="308"/>
      <c r="AO40" s="310"/>
      <c r="AP40" s="35"/>
      <c r="AQ40" s="35"/>
      <c r="AR40" s="29"/>
    </row>
    <row r="41" spans="2:44" s="1" customFormat="1" ht="6.95" customHeight="1"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9"/>
    </row>
    <row r="42" spans="2:44" s="1" customFormat="1" ht="6.9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29"/>
    </row>
    <row r="46" spans="2:44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29"/>
    </row>
    <row r="47" spans="2:44" s="1" customFormat="1" ht="24.95" customHeight="1">
      <c r="B47" s="27"/>
      <c r="C47" s="17" t="s">
        <v>48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9"/>
    </row>
    <row r="48" spans="2:44" s="1" customFormat="1" ht="6.95" customHeight="1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9"/>
    </row>
    <row r="49" spans="1:91" s="1" customFormat="1" ht="12" customHeight="1">
      <c r="B49" s="27"/>
      <c r="C49" s="22" t="s">
        <v>13</v>
      </c>
      <c r="D49" s="28"/>
      <c r="E49" s="28"/>
      <c r="F49" s="28"/>
      <c r="G49" s="28"/>
      <c r="H49" s="28"/>
      <c r="I49" s="28"/>
      <c r="J49" s="28"/>
      <c r="K49" s="28"/>
      <c r="L49" s="28" t="str">
        <f>K5</f>
        <v>2019/5</v>
      </c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9"/>
    </row>
    <row r="50" spans="1:91" s="3" customFormat="1" ht="36.950000000000003" customHeight="1">
      <c r="B50" s="43"/>
      <c r="C50" s="44" t="s">
        <v>15</v>
      </c>
      <c r="D50" s="45"/>
      <c r="E50" s="45"/>
      <c r="F50" s="45"/>
      <c r="G50" s="45"/>
      <c r="H50" s="45"/>
      <c r="I50" s="45"/>
      <c r="J50" s="45"/>
      <c r="K50" s="45"/>
      <c r="L50" s="295" t="str">
        <f>K6</f>
        <v>Oprava výměnných dílů zabezpečovacího zařízení včetně prohlídek VÚD - OŘ Brno</v>
      </c>
      <c r="M50" s="296"/>
      <c r="N50" s="296"/>
      <c r="O50" s="296"/>
      <c r="P50" s="296"/>
      <c r="Q50" s="296"/>
      <c r="R50" s="296"/>
      <c r="S50" s="296"/>
      <c r="T50" s="296"/>
      <c r="U50" s="296"/>
      <c r="V50" s="296"/>
      <c r="W50" s="296"/>
      <c r="X50" s="296"/>
      <c r="Y50" s="296"/>
      <c r="Z50" s="296"/>
      <c r="AA50" s="296"/>
      <c r="AB50" s="296"/>
      <c r="AC50" s="296"/>
      <c r="AD50" s="296"/>
      <c r="AE50" s="296"/>
      <c r="AF50" s="296"/>
      <c r="AG50" s="296"/>
      <c r="AH50" s="296"/>
      <c r="AI50" s="296"/>
      <c r="AJ50" s="296"/>
      <c r="AK50" s="296"/>
      <c r="AL50" s="296"/>
      <c r="AM50" s="296"/>
      <c r="AN50" s="296"/>
      <c r="AO50" s="296"/>
      <c r="AP50" s="45"/>
      <c r="AQ50" s="45"/>
      <c r="AR50" s="46"/>
    </row>
    <row r="51" spans="1:91" s="1" customFormat="1" ht="6.95" customHeight="1">
      <c r="B51" s="27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9"/>
    </row>
    <row r="52" spans="1:91" s="1" customFormat="1" ht="12" customHeight="1">
      <c r="B52" s="27"/>
      <c r="C52" s="22" t="s">
        <v>19</v>
      </c>
      <c r="D52" s="28"/>
      <c r="E52" s="28"/>
      <c r="F52" s="28"/>
      <c r="G52" s="28"/>
      <c r="H52" s="28"/>
      <c r="I52" s="28"/>
      <c r="J52" s="28"/>
      <c r="K52" s="28"/>
      <c r="L52" s="47" t="str">
        <f>IF(K8="","",K8)</f>
        <v xml:space="preserve"> </v>
      </c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2" t="s">
        <v>21</v>
      </c>
      <c r="AJ52" s="28"/>
      <c r="AK52" s="28"/>
      <c r="AL52" s="28"/>
      <c r="AM52" s="297" t="str">
        <f>IF(AN8= "","",AN8)</f>
        <v>5. 3. 2019</v>
      </c>
      <c r="AN52" s="297"/>
      <c r="AO52" s="28"/>
      <c r="AP52" s="28"/>
      <c r="AQ52" s="28"/>
      <c r="AR52" s="29"/>
    </row>
    <row r="53" spans="1:91" s="1" customFormat="1" ht="6.95" customHeight="1">
      <c r="B53" s="27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9"/>
    </row>
    <row r="54" spans="1:91" s="1" customFormat="1" ht="13.7" customHeight="1">
      <c r="B54" s="27"/>
      <c r="C54" s="22" t="s">
        <v>23</v>
      </c>
      <c r="D54" s="28"/>
      <c r="E54" s="28"/>
      <c r="F54" s="28"/>
      <c r="G54" s="28"/>
      <c r="H54" s="28"/>
      <c r="I54" s="28"/>
      <c r="J54" s="28"/>
      <c r="K54" s="28"/>
      <c r="L54" s="28" t="str">
        <f>IF(E11= "","",E11)</f>
        <v xml:space="preserve"> </v>
      </c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2" t="s">
        <v>27</v>
      </c>
      <c r="AJ54" s="28"/>
      <c r="AK54" s="28"/>
      <c r="AL54" s="28"/>
      <c r="AM54" s="293" t="str">
        <f>IF(E17="","",E17)</f>
        <v xml:space="preserve"> </v>
      </c>
      <c r="AN54" s="294"/>
      <c r="AO54" s="294"/>
      <c r="AP54" s="294"/>
      <c r="AQ54" s="28"/>
      <c r="AR54" s="29"/>
      <c r="AS54" s="287" t="s">
        <v>49</v>
      </c>
      <c r="AT54" s="288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50"/>
    </row>
    <row r="55" spans="1:91" s="1" customFormat="1" ht="13.7" customHeight="1">
      <c r="B55" s="27"/>
      <c r="C55" s="22" t="s">
        <v>26</v>
      </c>
      <c r="D55" s="28"/>
      <c r="E55" s="28"/>
      <c r="F55" s="28"/>
      <c r="G55" s="28"/>
      <c r="H55" s="28"/>
      <c r="I55" s="28"/>
      <c r="J55" s="28"/>
      <c r="K55" s="28"/>
      <c r="L55" s="28" t="str">
        <f>IF(E14="","",E14)</f>
        <v xml:space="preserve"> </v>
      </c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2" t="s">
        <v>28</v>
      </c>
      <c r="AJ55" s="28"/>
      <c r="AK55" s="28"/>
      <c r="AL55" s="28"/>
      <c r="AM55" s="293" t="str">
        <f>IF(E20="","",E20)</f>
        <v>Bc. Komzák Roman</v>
      </c>
      <c r="AN55" s="294"/>
      <c r="AO55" s="294"/>
      <c r="AP55" s="294"/>
      <c r="AQ55" s="28"/>
      <c r="AR55" s="29"/>
      <c r="AS55" s="289"/>
      <c r="AT55" s="290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2"/>
    </row>
    <row r="56" spans="1:91" s="1" customFormat="1" ht="10.9" customHeight="1">
      <c r="B56" s="27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9"/>
      <c r="AS56" s="291"/>
      <c r="AT56" s="292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5"/>
    </row>
    <row r="57" spans="1:91" s="1" customFormat="1" ht="29.25" customHeight="1">
      <c r="B57" s="27"/>
      <c r="C57" s="319" t="s">
        <v>50</v>
      </c>
      <c r="D57" s="314"/>
      <c r="E57" s="314"/>
      <c r="F57" s="314"/>
      <c r="G57" s="314"/>
      <c r="H57" s="56"/>
      <c r="I57" s="313" t="s">
        <v>51</v>
      </c>
      <c r="J57" s="314"/>
      <c r="K57" s="314"/>
      <c r="L57" s="314"/>
      <c r="M57" s="314"/>
      <c r="N57" s="314"/>
      <c r="O57" s="314"/>
      <c r="P57" s="314"/>
      <c r="Q57" s="314"/>
      <c r="R57" s="314"/>
      <c r="S57" s="314"/>
      <c r="T57" s="314"/>
      <c r="U57" s="314"/>
      <c r="V57" s="314"/>
      <c r="W57" s="314"/>
      <c r="X57" s="314"/>
      <c r="Y57" s="314"/>
      <c r="Z57" s="314"/>
      <c r="AA57" s="314"/>
      <c r="AB57" s="314"/>
      <c r="AC57" s="314"/>
      <c r="AD57" s="314"/>
      <c r="AE57" s="314"/>
      <c r="AF57" s="314"/>
      <c r="AG57" s="316" t="s">
        <v>52</v>
      </c>
      <c r="AH57" s="314"/>
      <c r="AI57" s="314"/>
      <c r="AJ57" s="314"/>
      <c r="AK57" s="314"/>
      <c r="AL57" s="314"/>
      <c r="AM57" s="314"/>
      <c r="AN57" s="313" t="s">
        <v>53</v>
      </c>
      <c r="AO57" s="314"/>
      <c r="AP57" s="315"/>
      <c r="AQ57" s="57" t="s">
        <v>54</v>
      </c>
      <c r="AR57" s="29"/>
      <c r="AS57" s="58" t="s">
        <v>55</v>
      </c>
      <c r="AT57" s="59" t="s">
        <v>56</v>
      </c>
      <c r="AU57" s="59" t="s">
        <v>57</v>
      </c>
      <c r="AV57" s="59" t="s">
        <v>58</v>
      </c>
      <c r="AW57" s="59" t="s">
        <v>59</v>
      </c>
      <c r="AX57" s="59" t="s">
        <v>60</v>
      </c>
      <c r="AY57" s="59" t="s">
        <v>61</v>
      </c>
      <c r="AZ57" s="59" t="s">
        <v>62</v>
      </c>
      <c r="BA57" s="59" t="s">
        <v>63</v>
      </c>
      <c r="BB57" s="59" t="s">
        <v>64</v>
      </c>
      <c r="BC57" s="59" t="s">
        <v>65</v>
      </c>
      <c r="BD57" s="59" t="s">
        <v>66</v>
      </c>
      <c r="BE57" s="59" t="s">
        <v>67</v>
      </c>
      <c r="BF57" s="60" t="s">
        <v>68</v>
      </c>
    </row>
    <row r="58" spans="1:91" s="1" customFormat="1" ht="10.9" customHeight="1">
      <c r="B58" s="27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9"/>
      <c r="AS58" s="61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3"/>
    </row>
    <row r="59" spans="1:91" s="4" customFormat="1" ht="32.450000000000003" customHeight="1">
      <c r="B59" s="64"/>
      <c r="C59" s="65" t="s">
        <v>69</v>
      </c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311">
        <f>ROUND(SUM(AG60:AG63),2)</f>
        <v>1117045.8</v>
      </c>
      <c r="AH59" s="311"/>
      <c r="AI59" s="311"/>
      <c r="AJ59" s="311"/>
      <c r="AK59" s="311"/>
      <c r="AL59" s="311"/>
      <c r="AM59" s="311"/>
      <c r="AN59" s="312">
        <f>SUM(AG59,AV59)</f>
        <v>1351625.42</v>
      </c>
      <c r="AO59" s="312"/>
      <c r="AP59" s="312"/>
      <c r="AQ59" s="68" t="s">
        <v>1</v>
      </c>
      <c r="AR59" s="69"/>
      <c r="AS59" s="70">
        <f>ROUND(SUM(AS60:AS63),2)</f>
        <v>440302.2</v>
      </c>
      <c r="AT59" s="71">
        <f>ROUND(SUM(AT60:AT63),2)</f>
        <v>676743.6</v>
      </c>
      <c r="AU59" s="72">
        <f>ROUND(SUM(AU60:AU63),2)</f>
        <v>0</v>
      </c>
      <c r="AV59" s="72">
        <f>ROUND(SUM(AX59:AY59),2)</f>
        <v>234579.62</v>
      </c>
      <c r="AW59" s="73">
        <f>ROUND(SUM(AW60:AW63),5)</f>
        <v>4197</v>
      </c>
      <c r="AX59" s="72">
        <f>ROUND(BB59*L34,2)</f>
        <v>234579.62</v>
      </c>
      <c r="AY59" s="72">
        <f>ROUND(BC59*L35,2)</f>
        <v>0</v>
      </c>
      <c r="AZ59" s="72">
        <f>ROUND(BD59*L34,2)</f>
        <v>0</v>
      </c>
      <c r="BA59" s="72">
        <f>ROUND(BE59*L35,2)</f>
        <v>0</v>
      </c>
      <c r="BB59" s="72">
        <f>ROUND(SUM(BB60:BB63),2)</f>
        <v>1117045.8</v>
      </c>
      <c r="BC59" s="72">
        <f>ROUND(SUM(BC60:BC63),2)</f>
        <v>0</v>
      </c>
      <c r="BD59" s="72">
        <f>ROUND(SUM(BD60:BD63),2)</f>
        <v>0</v>
      </c>
      <c r="BE59" s="72">
        <f>ROUND(SUM(BE60:BE63),2)</f>
        <v>0</v>
      </c>
      <c r="BF59" s="74">
        <f>ROUND(SUM(BF60:BF63),2)</f>
        <v>0</v>
      </c>
      <c r="BS59" s="75" t="s">
        <v>70</v>
      </c>
      <c r="BT59" s="75" t="s">
        <v>71</v>
      </c>
      <c r="BU59" s="76" t="s">
        <v>72</v>
      </c>
      <c r="BV59" s="75" t="s">
        <v>73</v>
      </c>
      <c r="BW59" s="75" t="s">
        <v>6</v>
      </c>
      <c r="BX59" s="75" t="s">
        <v>74</v>
      </c>
      <c r="CL59" s="75" t="s">
        <v>1</v>
      </c>
    </row>
    <row r="60" spans="1:91" s="5" customFormat="1" ht="16.5" customHeight="1">
      <c r="A60" s="77" t="s">
        <v>75</v>
      </c>
      <c r="B60" s="78"/>
      <c r="C60" s="79"/>
      <c r="D60" s="317" t="s">
        <v>76</v>
      </c>
      <c r="E60" s="317"/>
      <c r="F60" s="317"/>
      <c r="G60" s="317"/>
      <c r="H60" s="317"/>
      <c r="I60" s="80"/>
      <c r="J60" s="317" t="s">
        <v>77</v>
      </c>
      <c r="K60" s="317"/>
      <c r="L60" s="317"/>
      <c r="M60" s="317"/>
      <c r="N60" s="317"/>
      <c r="O60" s="317"/>
      <c r="P60" s="317"/>
      <c r="Q60" s="317"/>
      <c r="R60" s="317"/>
      <c r="S60" s="317"/>
      <c r="T60" s="317"/>
      <c r="U60" s="317"/>
      <c r="V60" s="317"/>
      <c r="W60" s="317"/>
      <c r="X60" s="317"/>
      <c r="Y60" s="317"/>
      <c r="Z60" s="317"/>
      <c r="AA60" s="317"/>
      <c r="AB60" s="317"/>
      <c r="AC60" s="317"/>
      <c r="AD60" s="317"/>
      <c r="AE60" s="317"/>
      <c r="AF60" s="317"/>
      <c r="AG60" s="305">
        <f>'PS 01 - Výměnné díly'!K34</f>
        <v>609016.6</v>
      </c>
      <c r="AH60" s="306"/>
      <c r="AI60" s="306"/>
      <c r="AJ60" s="306"/>
      <c r="AK60" s="306"/>
      <c r="AL60" s="306"/>
      <c r="AM60" s="306"/>
      <c r="AN60" s="305">
        <f>SUM(AG60,AV60)</f>
        <v>736910.09</v>
      </c>
      <c r="AO60" s="306"/>
      <c r="AP60" s="306"/>
      <c r="AQ60" s="81" t="s">
        <v>78</v>
      </c>
      <c r="AR60" s="82"/>
      <c r="AS60" s="83">
        <f>'PS 01 - Výměnné díly'!K31</f>
        <v>173</v>
      </c>
      <c r="AT60" s="84">
        <f>'PS 01 - Výměnné díly'!K32</f>
        <v>608843.6</v>
      </c>
      <c r="AU60" s="84">
        <v>0</v>
      </c>
      <c r="AV60" s="84">
        <f>ROUND(SUM(AX60:AY60),2)</f>
        <v>127893.49</v>
      </c>
      <c r="AW60" s="85">
        <f>'PS 01 - Výměnné díly'!T88</f>
        <v>0</v>
      </c>
      <c r="AX60" s="84">
        <f>'PS 01 - Výměnné díly'!K37</f>
        <v>127893.49</v>
      </c>
      <c r="AY60" s="84">
        <f>'PS 01 - Výměnné díly'!K38</f>
        <v>0</v>
      </c>
      <c r="AZ60" s="84">
        <f>'PS 01 - Výměnné díly'!K39</f>
        <v>0</v>
      </c>
      <c r="BA60" s="84">
        <f>'PS 01 - Výměnné díly'!K40</f>
        <v>0</v>
      </c>
      <c r="BB60" s="84">
        <f>'PS 01 - Výměnné díly'!F37</f>
        <v>609016.6</v>
      </c>
      <c r="BC60" s="84">
        <f>'PS 01 - Výměnné díly'!F38</f>
        <v>0</v>
      </c>
      <c r="BD60" s="84">
        <f>'PS 01 - Výměnné díly'!F39</f>
        <v>0</v>
      </c>
      <c r="BE60" s="84">
        <f>'PS 01 - Výměnné díly'!F40</f>
        <v>0</v>
      </c>
      <c r="BF60" s="86">
        <f>'PS 01 - Výměnné díly'!F41</f>
        <v>0</v>
      </c>
      <c r="BT60" s="87" t="s">
        <v>79</v>
      </c>
      <c r="BV60" s="87" t="s">
        <v>73</v>
      </c>
      <c r="BW60" s="87" t="s">
        <v>80</v>
      </c>
      <c r="BX60" s="87" t="s">
        <v>6</v>
      </c>
      <c r="CL60" s="87" t="s">
        <v>1</v>
      </c>
      <c r="CM60" s="87" t="s">
        <v>81</v>
      </c>
    </row>
    <row r="61" spans="1:91" s="5" customFormat="1" ht="16.5" customHeight="1">
      <c r="A61" s="77" t="s">
        <v>75</v>
      </c>
      <c r="B61" s="78"/>
      <c r="C61" s="79"/>
      <c r="D61" s="317" t="s">
        <v>82</v>
      </c>
      <c r="E61" s="317"/>
      <c r="F61" s="317"/>
      <c r="G61" s="317"/>
      <c r="H61" s="317"/>
      <c r="I61" s="80"/>
      <c r="J61" s="317" t="s">
        <v>83</v>
      </c>
      <c r="K61" s="317"/>
      <c r="L61" s="317"/>
      <c r="M61" s="317"/>
      <c r="N61" s="317"/>
      <c r="O61" s="317"/>
      <c r="P61" s="317"/>
      <c r="Q61" s="317"/>
      <c r="R61" s="317"/>
      <c r="S61" s="317"/>
      <c r="T61" s="317"/>
      <c r="U61" s="317"/>
      <c r="V61" s="317"/>
      <c r="W61" s="317"/>
      <c r="X61" s="317"/>
      <c r="Y61" s="317"/>
      <c r="Z61" s="317"/>
      <c r="AA61" s="317"/>
      <c r="AB61" s="317"/>
      <c r="AC61" s="317"/>
      <c r="AD61" s="317"/>
      <c r="AE61" s="317"/>
      <c r="AF61" s="317"/>
      <c r="AG61" s="305">
        <f>'PS 02 - Komplexní prohlíd...'!K34</f>
        <v>67900</v>
      </c>
      <c r="AH61" s="306"/>
      <c r="AI61" s="306"/>
      <c r="AJ61" s="306"/>
      <c r="AK61" s="306"/>
      <c r="AL61" s="306"/>
      <c r="AM61" s="306"/>
      <c r="AN61" s="305">
        <f>SUM(AG61,AV61)</f>
        <v>82159</v>
      </c>
      <c r="AO61" s="306"/>
      <c r="AP61" s="306"/>
      <c r="AQ61" s="81" t="s">
        <v>78</v>
      </c>
      <c r="AR61" s="82"/>
      <c r="AS61" s="83">
        <f>'PS 02 - Komplexní prohlíd...'!K31</f>
        <v>0</v>
      </c>
      <c r="AT61" s="84">
        <f>'PS 02 - Komplexní prohlíd...'!K32</f>
        <v>67900</v>
      </c>
      <c r="AU61" s="84">
        <v>0</v>
      </c>
      <c r="AV61" s="84">
        <f>ROUND(SUM(AX61:AY61),2)</f>
        <v>14259</v>
      </c>
      <c r="AW61" s="85">
        <f>'PS 02 - Komplexní prohlíd...'!T88</f>
        <v>0</v>
      </c>
      <c r="AX61" s="84">
        <f>'PS 02 - Komplexní prohlíd...'!K37</f>
        <v>14259</v>
      </c>
      <c r="AY61" s="84">
        <f>'PS 02 - Komplexní prohlíd...'!K38</f>
        <v>0</v>
      </c>
      <c r="AZ61" s="84">
        <f>'PS 02 - Komplexní prohlíd...'!K39</f>
        <v>0</v>
      </c>
      <c r="BA61" s="84">
        <f>'PS 02 - Komplexní prohlíd...'!K40</f>
        <v>0</v>
      </c>
      <c r="BB61" s="84">
        <f>'PS 02 - Komplexní prohlíd...'!F37</f>
        <v>67900</v>
      </c>
      <c r="BC61" s="84">
        <f>'PS 02 - Komplexní prohlíd...'!F38</f>
        <v>0</v>
      </c>
      <c r="BD61" s="84">
        <f>'PS 02 - Komplexní prohlíd...'!F39</f>
        <v>0</v>
      </c>
      <c r="BE61" s="84">
        <f>'PS 02 - Komplexní prohlíd...'!F40</f>
        <v>0</v>
      </c>
      <c r="BF61" s="86">
        <f>'PS 02 - Komplexní prohlíd...'!F41</f>
        <v>0</v>
      </c>
      <c r="BT61" s="87" t="s">
        <v>79</v>
      </c>
      <c r="BV61" s="87" t="s">
        <v>73</v>
      </c>
      <c r="BW61" s="87" t="s">
        <v>84</v>
      </c>
      <c r="BX61" s="87" t="s">
        <v>6</v>
      </c>
      <c r="CL61" s="87" t="s">
        <v>1</v>
      </c>
      <c r="CM61" s="87" t="s">
        <v>81</v>
      </c>
    </row>
    <row r="62" spans="1:91" s="5" customFormat="1" ht="16.5" customHeight="1">
      <c r="A62" s="77" t="s">
        <v>75</v>
      </c>
      <c r="B62" s="78"/>
      <c r="C62" s="79"/>
      <c r="D62" s="317" t="s">
        <v>85</v>
      </c>
      <c r="E62" s="317"/>
      <c r="F62" s="317"/>
      <c r="G62" s="317"/>
      <c r="H62" s="317"/>
      <c r="I62" s="80"/>
      <c r="J62" s="317" t="s">
        <v>86</v>
      </c>
      <c r="K62" s="317"/>
      <c r="L62" s="317"/>
      <c r="M62" s="317"/>
      <c r="N62" s="317"/>
      <c r="O62" s="317"/>
      <c r="P62" s="317"/>
      <c r="Q62" s="317"/>
      <c r="R62" s="317"/>
      <c r="S62" s="317"/>
      <c r="T62" s="317"/>
      <c r="U62" s="317"/>
      <c r="V62" s="317"/>
      <c r="W62" s="317"/>
      <c r="X62" s="317"/>
      <c r="Y62" s="317"/>
      <c r="Z62" s="317"/>
      <c r="AA62" s="317"/>
      <c r="AB62" s="317"/>
      <c r="AC62" s="317"/>
      <c r="AD62" s="317"/>
      <c r="AE62" s="317"/>
      <c r="AF62" s="317"/>
      <c r="AG62" s="305">
        <f>'PS 03 - Náhradní díly'!K34</f>
        <v>39479.199999999997</v>
      </c>
      <c r="AH62" s="306"/>
      <c r="AI62" s="306"/>
      <c r="AJ62" s="306"/>
      <c r="AK62" s="306"/>
      <c r="AL62" s="306"/>
      <c r="AM62" s="306"/>
      <c r="AN62" s="305">
        <f>SUM(AG62,AV62)</f>
        <v>47769.829999999994</v>
      </c>
      <c r="AO62" s="306"/>
      <c r="AP62" s="306"/>
      <c r="AQ62" s="81" t="s">
        <v>78</v>
      </c>
      <c r="AR62" s="82"/>
      <c r="AS62" s="83">
        <f>'PS 03 - Náhradní díly'!K31</f>
        <v>39479.199999999997</v>
      </c>
      <c r="AT62" s="84">
        <f>'PS 03 - Náhradní díly'!K32</f>
        <v>0</v>
      </c>
      <c r="AU62" s="84">
        <v>0</v>
      </c>
      <c r="AV62" s="84">
        <f>ROUND(SUM(AX62:AY62),2)</f>
        <v>8290.6299999999992</v>
      </c>
      <c r="AW62" s="85">
        <f>'PS 03 - Náhradní díly'!T87</f>
        <v>2181</v>
      </c>
      <c r="AX62" s="84">
        <f>'PS 03 - Náhradní díly'!K37</f>
        <v>8290.6299999999992</v>
      </c>
      <c r="AY62" s="84">
        <f>'PS 03 - Náhradní díly'!K38</f>
        <v>0</v>
      </c>
      <c r="AZ62" s="84">
        <f>'PS 03 - Náhradní díly'!K39</f>
        <v>0</v>
      </c>
      <c r="BA62" s="84">
        <f>'PS 03 - Náhradní díly'!K40</f>
        <v>0</v>
      </c>
      <c r="BB62" s="84">
        <f>'PS 03 - Náhradní díly'!F37</f>
        <v>39479.199999999997</v>
      </c>
      <c r="BC62" s="84">
        <f>'PS 03 - Náhradní díly'!F38</f>
        <v>0</v>
      </c>
      <c r="BD62" s="84">
        <f>'PS 03 - Náhradní díly'!F39</f>
        <v>0</v>
      </c>
      <c r="BE62" s="84">
        <f>'PS 03 - Náhradní díly'!F40</f>
        <v>0</v>
      </c>
      <c r="BF62" s="86">
        <f>'PS 03 - Náhradní díly'!F41</f>
        <v>0</v>
      </c>
      <c r="BT62" s="87" t="s">
        <v>79</v>
      </c>
      <c r="BV62" s="87" t="s">
        <v>73</v>
      </c>
      <c r="BW62" s="87" t="s">
        <v>87</v>
      </c>
      <c r="BX62" s="87" t="s">
        <v>6</v>
      </c>
      <c r="CL62" s="87" t="s">
        <v>1</v>
      </c>
      <c r="CM62" s="87" t="s">
        <v>81</v>
      </c>
    </row>
    <row r="63" spans="1:91" s="5" customFormat="1" ht="16.5" customHeight="1">
      <c r="A63" s="77" t="s">
        <v>75</v>
      </c>
      <c r="B63" s="78"/>
      <c r="C63" s="79"/>
      <c r="D63" s="317" t="s">
        <v>88</v>
      </c>
      <c r="E63" s="317"/>
      <c r="F63" s="317"/>
      <c r="G63" s="317"/>
      <c r="H63" s="317"/>
      <c r="I63" s="80"/>
      <c r="J63" s="317" t="s">
        <v>89</v>
      </c>
      <c r="K63" s="317"/>
      <c r="L63" s="317"/>
      <c r="M63" s="317"/>
      <c r="N63" s="317"/>
      <c r="O63" s="317"/>
      <c r="P63" s="317"/>
      <c r="Q63" s="317"/>
      <c r="R63" s="317"/>
      <c r="S63" s="317"/>
      <c r="T63" s="317"/>
      <c r="U63" s="317"/>
      <c r="V63" s="317"/>
      <c r="W63" s="317"/>
      <c r="X63" s="317"/>
      <c r="Y63" s="317"/>
      <c r="Z63" s="317"/>
      <c r="AA63" s="317"/>
      <c r="AB63" s="317"/>
      <c r="AC63" s="317"/>
      <c r="AD63" s="317"/>
      <c r="AE63" s="317"/>
      <c r="AF63" s="317"/>
      <c r="AG63" s="305">
        <f>'PS 04 - Výměna vyřazených...'!K34</f>
        <v>400650</v>
      </c>
      <c r="AH63" s="306"/>
      <c r="AI63" s="306"/>
      <c r="AJ63" s="306"/>
      <c r="AK63" s="306"/>
      <c r="AL63" s="306"/>
      <c r="AM63" s="306"/>
      <c r="AN63" s="305">
        <f>SUM(AG63,AV63)</f>
        <v>484786.5</v>
      </c>
      <c r="AO63" s="306"/>
      <c r="AP63" s="306"/>
      <c r="AQ63" s="81" t="s">
        <v>78</v>
      </c>
      <c r="AR63" s="82"/>
      <c r="AS63" s="88">
        <f>'PS 04 - Výměna vyřazených...'!K31</f>
        <v>400650</v>
      </c>
      <c r="AT63" s="89">
        <f>'PS 04 - Výměna vyřazených...'!K32</f>
        <v>0</v>
      </c>
      <c r="AU63" s="89">
        <v>0</v>
      </c>
      <c r="AV63" s="89">
        <f>ROUND(SUM(AX63:AY63),2)</f>
        <v>84136.5</v>
      </c>
      <c r="AW63" s="90">
        <f>'PS 04 - Výměna vyřazených...'!T87</f>
        <v>2016</v>
      </c>
      <c r="AX63" s="89">
        <f>'PS 04 - Výměna vyřazených...'!K37</f>
        <v>84136.5</v>
      </c>
      <c r="AY63" s="89">
        <f>'PS 04 - Výměna vyřazených...'!K38</f>
        <v>0</v>
      </c>
      <c r="AZ63" s="89">
        <f>'PS 04 - Výměna vyřazených...'!K39</f>
        <v>0</v>
      </c>
      <c r="BA63" s="89">
        <f>'PS 04 - Výměna vyřazených...'!K40</f>
        <v>0</v>
      </c>
      <c r="BB63" s="89">
        <f>'PS 04 - Výměna vyřazených...'!F37</f>
        <v>400650</v>
      </c>
      <c r="BC63" s="89">
        <f>'PS 04 - Výměna vyřazených...'!F38</f>
        <v>0</v>
      </c>
      <c r="BD63" s="89">
        <f>'PS 04 - Výměna vyřazených...'!F39</f>
        <v>0</v>
      </c>
      <c r="BE63" s="89">
        <f>'PS 04 - Výměna vyřazených...'!F40</f>
        <v>0</v>
      </c>
      <c r="BF63" s="91">
        <f>'PS 04 - Výměna vyřazených...'!F41</f>
        <v>0</v>
      </c>
      <c r="BT63" s="87" t="s">
        <v>79</v>
      </c>
      <c r="BV63" s="87" t="s">
        <v>73</v>
      </c>
      <c r="BW63" s="87" t="s">
        <v>90</v>
      </c>
      <c r="BX63" s="87" t="s">
        <v>6</v>
      </c>
      <c r="CL63" s="87" t="s">
        <v>1</v>
      </c>
      <c r="CM63" s="87" t="s">
        <v>81</v>
      </c>
    </row>
    <row r="64" spans="1:91">
      <c r="B64" s="15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4"/>
    </row>
    <row r="65" spans="2:48" s="1" customFormat="1" ht="30" customHeight="1">
      <c r="B65" s="27"/>
      <c r="C65" s="65" t="s">
        <v>91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312">
        <v>0</v>
      </c>
      <c r="AH65" s="312"/>
      <c r="AI65" s="312"/>
      <c r="AJ65" s="312"/>
      <c r="AK65" s="312"/>
      <c r="AL65" s="312"/>
      <c r="AM65" s="312"/>
      <c r="AN65" s="312">
        <v>0</v>
      </c>
      <c r="AO65" s="312"/>
      <c r="AP65" s="312"/>
      <c r="AQ65" s="92"/>
      <c r="AR65" s="29"/>
      <c r="AS65" s="58" t="s">
        <v>92</v>
      </c>
      <c r="AT65" s="59" t="s">
        <v>93</v>
      </c>
      <c r="AU65" s="59" t="s">
        <v>39</v>
      </c>
      <c r="AV65" s="60" t="s">
        <v>58</v>
      </c>
    </row>
    <row r="66" spans="2:48" s="1" customFormat="1" ht="10.9" customHeight="1">
      <c r="B66" s="27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9"/>
    </row>
    <row r="67" spans="2:48" s="1" customFormat="1" ht="30" customHeight="1">
      <c r="B67" s="27"/>
      <c r="C67" s="93" t="s">
        <v>94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318">
        <f>ROUND(AG59 + AG65, 2)</f>
        <v>1117045.8</v>
      </c>
      <c r="AH67" s="318"/>
      <c r="AI67" s="318"/>
      <c r="AJ67" s="318"/>
      <c r="AK67" s="318"/>
      <c r="AL67" s="318"/>
      <c r="AM67" s="318"/>
      <c r="AN67" s="318">
        <f>ROUND(AN59 + AN65, 2)</f>
        <v>1351625.42</v>
      </c>
      <c r="AO67" s="318"/>
      <c r="AP67" s="318"/>
      <c r="AQ67" s="94"/>
      <c r="AR67" s="29"/>
    </row>
    <row r="68" spans="2:48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29"/>
    </row>
  </sheetData>
  <sheetProtection formatColumns="0" formatRows="0"/>
  <mergeCells count="60">
    <mergeCell ref="AG65:AM65"/>
    <mergeCell ref="AN65:AP65"/>
    <mergeCell ref="AG67:AM67"/>
    <mergeCell ref="AN67:AP67"/>
    <mergeCell ref="C57:G57"/>
    <mergeCell ref="I57:AF57"/>
    <mergeCell ref="D60:H60"/>
    <mergeCell ref="J60:AF60"/>
    <mergeCell ref="D61:H61"/>
    <mergeCell ref="J61:AF61"/>
    <mergeCell ref="D62:H62"/>
    <mergeCell ref="J62:AF62"/>
    <mergeCell ref="D63:H63"/>
    <mergeCell ref="J63:AF63"/>
    <mergeCell ref="AN62:AP62"/>
    <mergeCell ref="AG62:AM62"/>
    <mergeCell ref="AN63:AP63"/>
    <mergeCell ref="AG63:AM63"/>
    <mergeCell ref="AN61:AP61"/>
    <mergeCell ref="AG61:AM61"/>
    <mergeCell ref="W37:AE37"/>
    <mergeCell ref="AK37:AO37"/>
    <mergeCell ref="W38:AE38"/>
    <mergeCell ref="AK38:AO38"/>
    <mergeCell ref="X40:AB40"/>
    <mergeCell ref="AK40:AO40"/>
    <mergeCell ref="AG59:AM59"/>
    <mergeCell ref="AN59:AP59"/>
    <mergeCell ref="AN57:AP57"/>
    <mergeCell ref="AG57:AM57"/>
    <mergeCell ref="AN60:AP60"/>
    <mergeCell ref="AG60:AM60"/>
    <mergeCell ref="W36:AE36"/>
    <mergeCell ref="W35:AE35"/>
    <mergeCell ref="W33:AE33"/>
    <mergeCell ref="W34:AE34"/>
    <mergeCell ref="AK34:AO34"/>
    <mergeCell ref="AK35:AO35"/>
    <mergeCell ref="AK36:AO36"/>
    <mergeCell ref="AK33:AO33"/>
    <mergeCell ref="AK27:AO27"/>
    <mergeCell ref="AK28:AO28"/>
    <mergeCell ref="AK29:AO29"/>
    <mergeCell ref="AK31:AO31"/>
    <mergeCell ref="L33:P33"/>
    <mergeCell ref="L34:P34"/>
    <mergeCell ref="L35:P35"/>
    <mergeCell ref="L36:P36"/>
    <mergeCell ref="L37:P37"/>
    <mergeCell ref="L38:P38"/>
    <mergeCell ref="AS54:AT56"/>
    <mergeCell ref="AM54:AP54"/>
    <mergeCell ref="L50:AO50"/>
    <mergeCell ref="AM52:AN52"/>
    <mergeCell ref="AM55:AP55"/>
    <mergeCell ref="K5:AO5"/>
    <mergeCell ref="K6:AO6"/>
    <mergeCell ref="AR2:BG2"/>
    <mergeCell ref="E23:AN23"/>
    <mergeCell ref="AK26:AO26"/>
  </mergeCells>
  <hyperlinks>
    <hyperlink ref="A60" location="'PS 01 - Výměnné díly'!C2" display="/"/>
    <hyperlink ref="A61" location="'PS 02 - Komplexní prohlíd...'!C2" display="/"/>
    <hyperlink ref="A62" location="'PS 03 - Náhradní díly'!C2" display="/"/>
    <hyperlink ref="A63" location="'PS 04 - Výměna vyřazených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38"/>
  <sheetViews>
    <sheetView showGridLines="0" tabSelected="1" topLeftCell="F1" workbookViewId="0">
      <selection activeCell="AD84" sqref="AD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11" width="23.5" customWidth="1"/>
    <col min="12" max="12" width="15.5" customWidth="1"/>
    <col min="13" max="13" width="24.33203125" style="178" bestFit="1" customWidth="1"/>
    <col min="14" max="14" width="10.83203125" style="178" hidden="1" customWidth="1"/>
    <col min="15" max="15" width="9.33203125" style="178" hidden="1" customWidth="1"/>
    <col min="16" max="25" width="14.1640625" style="178" hidden="1" customWidth="1"/>
    <col min="26" max="26" width="20.1640625" style="208" bestFit="1" customWidth="1"/>
    <col min="27" max="27" width="19" style="178" customWidth="1"/>
    <col min="28" max="28" width="12.33203125" customWidth="1"/>
    <col min="29" max="29" width="15" customWidth="1"/>
    <col min="30" max="30" width="11" customWidth="1"/>
    <col min="31" max="31" width="15" customWidth="1"/>
    <col min="32" max="32" width="16.33203125" customWidth="1"/>
    <col min="45" max="66" width="9.33203125" hidden="1" customWidth="1"/>
  </cols>
  <sheetData>
    <row r="1" spans="1:47">
      <c r="A1" s="16"/>
    </row>
    <row r="2" spans="1:47" ht="36.950000000000003" customHeight="1"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U2" s="11" t="s">
        <v>80</v>
      </c>
    </row>
    <row r="3" spans="1:47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179"/>
      <c r="AU3" s="11" t="s">
        <v>81</v>
      </c>
    </row>
    <row r="4" spans="1:47" ht="24.95" customHeight="1">
      <c r="B4" s="14"/>
      <c r="D4" s="98" t="s">
        <v>95</v>
      </c>
      <c r="M4" s="179"/>
      <c r="N4" s="180" t="s">
        <v>11</v>
      </c>
      <c r="AU4" s="11" t="s">
        <v>4</v>
      </c>
    </row>
    <row r="5" spans="1:47" ht="6.95" customHeight="1">
      <c r="B5" s="14"/>
      <c r="M5" s="179"/>
    </row>
    <row r="6" spans="1:47" ht="12" customHeight="1">
      <c r="B6" s="14"/>
      <c r="D6" s="99" t="s">
        <v>15</v>
      </c>
      <c r="M6" s="179"/>
    </row>
    <row r="7" spans="1:47" ht="16.5" customHeight="1">
      <c r="B7" s="14"/>
      <c r="E7" s="323" t="str">
        <f>'Rekapitulace stavby'!K6</f>
        <v>Oprava výměnných dílů zabezpečovacího zařízení včetně prohlídek VÚD - OŘ Brno</v>
      </c>
      <c r="F7" s="324"/>
      <c r="G7" s="324"/>
      <c r="H7" s="324"/>
      <c r="M7" s="179"/>
    </row>
    <row r="8" spans="1:47" s="1" customFormat="1" ht="12" customHeight="1">
      <c r="B8" s="29"/>
      <c r="D8" s="99" t="s">
        <v>96</v>
      </c>
      <c r="M8" s="181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209"/>
      <c r="AA8" s="182"/>
    </row>
    <row r="9" spans="1:47" s="1" customFormat="1" ht="36.950000000000003" customHeight="1">
      <c r="B9" s="29"/>
      <c r="E9" s="325" t="s">
        <v>97</v>
      </c>
      <c r="F9" s="326"/>
      <c r="G9" s="326"/>
      <c r="H9" s="326"/>
      <c r="M9" s="181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209"/>
      <c r="AA9" s="182"/>
    </row>
    <row r="10" spans="1:47" s="1" customFormat="1">
      <c r="B10" s="29"/>
      <c r="M10" s="181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209"/>
      <c r="AA10" s="182"/>
    </row>
    <row r="11" spans="1:47" s="1" customFormat="1" ht="12" customHeight="1">
      <c r="B11" s="29"/>
      <c r="D11" s="99" t="s">
        <v>17</v>
      </c>
      <c r="F11" s="11" t="s">
        <v>1</v>
      </c>
      <c r="I11" s="99" t="s">
        <v>18</v>
      </c>
      <c r="J11" s="11" t="s">
        <v>1</v>
      </c>
      <c r="M11" s="181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209"/>
      <c r="AA11" s="182"/>
    </row>
    <row r="12" spans="1:47" s="1" customFormat="1" ht="12" customHeight="1">
      <c r="B12" s="29"/>
      <c r="D12" s="99" t="s">
        <v>19</v>
      </c>
      <c r="F12" s="11" t="s">
        <v>20</v>
      </c>
      <c r="I12" s="99" t="s">
        <v>21</v>
      </c>
      <c r="J12" s="100" t="str">
        <f>'Rekapitulace stavby'!AN8</f>
        <v>5. 3. 2019</v>
      </c>
      <c r="M12" s="181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209"/>
      <c r="AA12" s="182"/>
    </row>
    <row r="13" spans="1:47" s="1" customFormat="1" ht="10.9" customHeight="1">
      <c r="B13" s="29"/>
      <c r="M13" s="181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209"/>
      <c r="AA13" s="182"/>
    </row>
    <row r="14" spans="1:47" s="1" customFormat="1" ht="12" customHeight="1">
      <c r="B14" s="29"/>
      <c r="D14" s="99" t="s">
        <v>23</v>
      </c>
      <c r="I14" s="99" t="s">
        <v>24</v>
      </c>
      <c r="J14" s="11" t="str">
        <f>IF('Rekapitulace stavby'!AN10="","",'Rekapitulace stavby'!AN10)</f>
        <v/>
      </c>
      <c r="M14" s="181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209"/>
      <c r="AA14" s="182"/>
    </row>
    <row r="15" spans="1:47" s="1" customFormat="1" ht="18" customHeight="1">
      <c r="B15" s="29"/>
      <c r="E15" s="11" t="str">
        <f>IF('Rekapitulace stavby'!E11="","",'Rekapitulace stavby'!E11)</f>
        <v xml:space="preserve"> </v>
      </c>
      <c r="I15" s="99" t="s">
        <v>25</v>
      </c>
      <c r="J15" s="11" t="str">
        <f>IF('Rekapitulace stavby'!AN11="","",'Rekapitulace stavby'!AN11)</f>
        <v/>
      </c>
      <c r="M15" s="181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209"/>
      <c r="AA15" s="182"/>
    </row>
    <row r="16" spans="1:47" s="1" customFormat="1" ht="6.95" customHeight="1">
      <c r="B16" s="29"/>
      <c r="M16" s="181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209"/>
      <c r="AA16" s="182"/>
    </row>
    <row r="17" spans="2:27" s="1" customFormat="1" ht="12" customHeight="1">
      <c r="B17" s="29"/>
      <c r="D17" s="99" t="s">
        <v>26</v>
      </c>
      <c r="I17" s="99" t="s">
        <v>24</v>
      </c>
      <c r="J17" s="11" t="str">
        <f>'Rekapitulace stavby'!AN13</f>
        <v/>
      </c>
      <c r="M17" s="181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209"/>
      <c r="AA17" s="182"/>
    </row>
    <row r="18" spans="2:27" s="1" customFormat="1" ht="18" customHeight="1">
      <c r="B18" s="29"/>
      <c r="E18" s="327" t="str">
        <f>'Rekapitulace stavby'!E14</f>
        <v xml:space="preserve"> </v>
      </c>
      <c r="F18" s="327"/>
      <c r="G18" s="327"/>
      <c r="H18" s="327"/>
      <c r="I18" s="99" t="s">
        <v>25</v>
      </c>
      <c r="J18" s="11" t="str">
        <f>'Rekapitulace stavby'!AN14</f>
        <v/>
      </c>
      <c r="M18" s="181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209"/>
      <c r="AA18" s="182"/>
    </row>
    <row r="19" spans="2:27" s="1" customFormat="1" ht="6.95" customHeight="1">
      <c r="B19" s="29"/>
      <c r="M19" s="181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209"/>
      <c r="AA19" s="182"/>
    </row>
    <row r="20" spans="2:27" s="1" customFormat="1" ht="12" customHeight="1">
      <c r="B20" s="29"/>
      <c r="D20" s="99" t="s">
        <v>27</v>
      </c>
      <c r="I20" s="99" t="s">
        <v>24</v>
      </c>
      <c r="J20" s="11" t="str">
        <f>IF('Rekapitulace stavby'!AN16="","",'Rekapitulace stavby'!AN16)</f>
        <v/>
      </c>
      <c r="M20" s="181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209"/>
      <c r="AA20" s="182"/>
    </row>
    <row r="21" spans="2:27" s="1" customFormat="1" ht="18" customHeight="1">
      <c r="B21" s="29"/>
      <c r="E21" s="11" t="str">
        <f>IF('Rekapitulace stavby'!E17="","",'Rekapitulace stavby'!E17)</f>
        <v xml:space="preserve"> </v>
      </c>
      <c r="I21" s="99" t="s">
        <v>25</v>
      </c>
      <c r="J21" s="11" t="str">
        <f>IF('Rekapitulace stavby'!AN17="","",'Rekapitulace stavby'!AN17)</f>
        <v/>
      </c>
      <c r="M21" s="181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209"/>
      <c r="AA21" s="182"/>
    </row>
    <row r="22" spans="2:27" s="1" customFormat="1" ht="6.95" customHeight="1">
      <c r="B22" s="29"/>
      <c r="M22" s="181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209"/>
      <c r="AA22" s="182"/>
    </row>
    <row r="23" spans="2:27" s="1" customFormat="1" ht="12" customHeight="1">
      <c r="B23" s="29"/>
      <c r="D23" s="99" t="s">
        <v>28</v>
      </c>
      <c r="I23" s="99" t="s">
        <v>24</v>
      </c>
      <c r="J23" s="11" t="str">
        <f>IF('Rekapitulace stavby'!AN19="","",'Rekapitulace stavby'!AN19)</f>
        <v/>
      </c>
      <c r="M23" s="181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209"/>
      <c r="AA23" s="182"/>
    </row>
    <row r="24" spans="2:27" s="1" customFormat="1" ht="18" customHeight="1">
      <c r="B24" s="29"/>
      <c r="E24" s="11" t="str">
        <f>IF('Rekapitulace stavby'!E20="","",'Rekapitulace stavby'!E20)</f>
        <v>Bc. Komzák Roman</v>
      </c>
      <c r="I24" s="99" t="s">
        <v>25</v>
      </c>
      <c r="J24" s="11" t="str">
        <f>IF('Rekapitulace stavby'!AN20="","",'Rekapitulace stavby'!AN20)</f>
        <v/>
      </c>
      <c r="M24" s="181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209"/>
      <c r="AA24" s="182"/>
    </row>
    <row r="25" spans="2:27" s="1" customFormat="1" ht="6.95" customHeight="1">
      <c r="B25" s="29"/>
      <c r="M25" s="181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209"/>
      <c r="AA25" s="182"/>
    </row>
    <row r="26" spans="2:27" s="1" customFormat="1" ht="12" customHeight="1">
      <c r="B26" s="29"/>
      <c r="D26" s="99" t="s">
        <v>30</v>
      </c>
      <c r="M26" s="181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209"/>
      <c r="AA26" s="182"/>
    </row>
    <row r="27" spans="2:27" s="6" customFormat="1" ht="16.5" customHeight="1">
      <c r="B27" s="101"/>
      <c r="E27" s="328" t="s">
        <v>1</v>
      </c>
      <c r="F27" s="328"/>
      <c r="G27" s="328"/>
      <c r="H27" s="328"/>
      <c r="M27" s="183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210"/>
      <c r="AA27" s="184"/>
    </row>
    <row r="28" spans="2:27" s="1" customFormat="1" ht="6.95" customHeight="1">
      <c r="B28" s="29"/>
      <c r="M28" s="181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209"/>
      <c r="AA28" s="182"/>
    </row>
    <row r="29" spans="2:27" s="1" customFormat="1" ht="6.95" customHeight="1">
      <c r="B29" s="29"/>
      <c r="D29" s="49"/>
      <c r="E29" s="49"/>
      <c r="F29" s="49"/>
      <c r="G29" s="49"/>
      <c r="H29" s="49"/>
      <c r="I29" s="49"/>
      <c r="J29" s="49"/>
      <c r="K29" s="49"/>
      <c r="L29" s="49"/>
      <c r="M29" s="181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209"/>
      <c r="AA29" s="182"/>
    </row>
    <row r="30" spans="2:27" s="1" customFormat="1" ht="14.45" customHeight="1">
      <c r="B30" s="29"/>
      <c r="D30" s="102" t="s">
        <v>98</v>
      </c>
      <c r="K30" s="103">
        <f>K63</f>
        <v>609016.6</v>
      </c>
      <c r="M30" s="181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209"/>
      <c r="AA30" s="182"/>
    </row>
    <row r="31" spans="2:27" s="1" customFormat="1">
      <c r="B31" s="29"/>
      <c r="E31" s="99" t="s">
        <v>32</v>
      </c>
      <c r="K31" s="104">
        <f>I63</f>
        <v>173</v>
      </c>
      <c r="M31" s="181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209"/>
      <c r="AA31" s="182"/>
    </row>
    <row r="32" spans="2:27" s="1" customFormat="1">
      <c r="B32" s="29"/>
      <c r="E32" s="99" t="s">
        <v>33</v>
      </c>
      <c r="K32" s="104">
        <f>J63</f>
        <v>608843.6</v>
      </c>
      <c r="M32" s="181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209"/>
      <c r="AA32" s="182"/>
    </row>
    <row r="33" spans="2:27" s="1" customFormat="1" ht="14.45" customHeight="1">
      <c r="B33" s="29"/>
      <c r="D33" s="105" t="s">
        <v>99</v>
      </c>
      <c r="K33" s="103">
        <f>K67</f>
        <v>0</v>
      </c>
      <c r="M33" s="181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209"/>
      <c r="AA33" s="182"/>
    </row>
    <row r="34" spans="2:27" s="1" customFormat="1" ht="25.35" customHeight="1">
      <c r="B34" s="29"/>
      <c r="D34" s="106" t="s">
        <v>35</v>
      </c>
      <c r="K34" s="107">
        <f>ROUND(K30 + K33, 2)</f>
        <v>609016.6</v>
      </c>
      <c r="M34" s="181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209"/>
      <c r="AA34" s="182"/>
    </row>
    <row r="35" spans="2:27" s="1" customFormat="1" ht="6.95" customHeight="1">
      <c r="B35" s="29"/>
      <c r="D35" s="49"/>
      <c r="E35" s="49"/>
      <c r="F35" s="49"/>
      <c r="G35" s="49"/>
      <c r="H35" s="49"/>
      <c r="I35" s="49"/>
      <c r="J35" s="49"/>
      <c r="K35" s="49"/>
      <c r="L35" s="49"/>
      <c r="M35" s="181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209"/>
      <c r="AA35" s="182"/>
    </row>
    <row r="36" spans="2:27" s="1" customFormat="1" ht="14.45" customHeight="1">
      <c r="B36" s="29"/>
      <c r="F36" s="108" t="s">
        <v>37</v>
      </c>
      <c r="I36" s="108" t="s">
        <v>36</v>
      </c>
      <c r="K36" s="108" t="s">
        <v>38</v>
      </c>
      <c r="M36" s="181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209"/>
      <c r="AA36" s="182"/>
    </row>
    <row r="37" spans="2:27" s="1" customFormat="1" ht="14.45" customHeight="1">
      <c r="B37" s="29"/>
      <c r="D37" s="99" t="s">
        <v>39</v>
      </c>
      <c r="E37" s="99" t="s">
        <v>40</v>
      </c>
      <c r="F37" s="104">
        <f>ROUND((SUM(BF67:BF68) + SUM(BF88:BF537)),  2)</f>
        <v>609016.6</v>
      </c>
      <c r="I37" s="109">
        <v>0.21</v>
      </c>
      <c r="K37" s="104">
        <f>ROUND(((SUM(BF67:BF68) + SUM(BF88:BF537))*I37),  2)</f>
        <v>127893.49</v>
      </c>
      <c r="M37" s="181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209"/>
      <c r="AA37" s="182"/>
    </row>
    <row r="38" spans="2:27" s="1" customFormat="1" ht="14.45" customHeight="1">
      <c r="B38" s="29"/>
      <c r="E38" s="99" t="s">
        <v>41</v>
      </c>
      <c r="F38" s="104">
        <f>ROUND((SUM(BG67:BG68) + SUM(BG88:BG537)),  2)</f>
        <v>0</v>
      </c>
      <c r="I38" s="109">
        <v>0.15</v>
      </c>
      <c r="K38" s="104">
        <f>ROUND(((SUM(BG67:BG68) + SUM(BG88:BG537))*I38),  2)</f>
        <v>0</v>
      </c>
      <c r="M38" s="181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209"/>
      <c r="AA38" s="182"/>
    </row>
    <row r="39" spans="2:27" s="1" customFormat="1" ht="14.45" hidden="1" customHeight="1">
      <c r="B39" s="29"/>
      <c r="E39" s="99" t="s">
        <v>42</v>
      </c>
      <c r="F39" s="104">
        <f>ROUND((SUM(BH67:BH68) + SUM(BH88:BH537)),  2)</f>
        <v>0</v>
      </c>
      <c r="I39" s="109">
        <v>0.21</v>
      </c>
      <c r="K39" s="104">
        <f>0</f>
        <v>0</v>
      </c>
      <c r="M39" s="181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209"/>
      <c r="AA39" s="182"/>
    </row>
    <row r="40" spans="2:27" s="1" customFormat="1" ht="14.45" hidden="1" customHeight="1">
      <c r="B40" s="29"/>
      <c r="E40" s="99" t="s">
        <v>43</v>
      </c>
      <c r="F40" s="104">
        <f>ROUND((SUM(BI67:BI68) + SUM(BI88:BI537)),  2)</f>
        <v>0</v>
      </c>
      <c r="I40" s="109">
        <v>0.15</v>
      </c>
      <c r="K40" s="104">
        <f>0</f>
        <v>0</v>
      </c>
      <c r="M40" s="181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209"/>
      <c r="AA40" s="182"/>
    </row>
    <row r="41" spans="2:27" s="1" customFormat="1" ht="14.45" hidden="1" customHeight="1">
      <c r="B41" s="29"/>
      <c r="E41" s="99" t="s">
        <v>44</v>
      </c>
      <c r="F41" s="104">
        <f>ROUND((SUM(BJ67:BJ68) + SUM(BJ88:BJ537)),  2)</f>
        <v>0</v>
      </c>
      <c r="I41" s="109">
        <v>0</v>
      </c>
      <c r="K41" s="104">
        <f>0</f>
        <v>0</v>
      </c>
      <c r="M41" s="181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209"/>
      <c r="AA41" s="182"/>
    </row>
    <row r="42" spans="2:27" s="1" customFormat="1" ht="6.95" customHeight="1">
      <c r="B42" s="29"/>
      <c r="M42" s="181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209"/>
      <c r="AA42" s="182"/>
    </row>
    <row r="43" spans="2:27" s="1" customFormat="1" ht="25.35" customHeight="1">
      <c r="B43" s="29"/>
      <c r="C43" s="110"/>
      <c r="D43" s="111" t="s">
        <v>45</v>
      </c>
      <c r="E43" s="112"/>
      <c r="F43" s="112"/>
      <c r="G43" s="113" t="s">
        <v>46</v>
      </c>
      <c r="H43" s="114" t="s">
        <v>47</v>
      </c>
      <c r="I43" s="112"/>
      <c r="J43" s="112"/>
      <c r="K43" s="115">
        <f>SUM(K34:K41)</f>
        <v>736910.09</v>
      </c>
      <c r="L43" s="116"/>
      <c r="M43" s="181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209"/>
      <c r="AA43" s="182"/>
    </row>
    <row r="44" spans="2:27" s="1" customFormat="1" ht="14.45" customHeight="1"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81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209"/>
      <c r="AA44" s="182"/>
    </row>
    <row r="48" spans="2:27" s="1" customFormat="1" ht="6.95" customHeight="1">
      <c r="B48" s="119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81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209"/>
      <c r="AA48" s="182"/>
    </row>
    <row r="49" spans="2:48" s="1" customFormat="1" ht="24.95" customHeight="1">
      <c r="B49" s="27"/>
      <c r="C49" s="17" t="s">
        <v>100</v>
      </c>
      <c r="D49" s="28"/>
      <c r="E49" s="28"/>
      <c r="F49" s="28"/>
      <c r="G49" s="28"/>
      <c r="H49" s="28"/>
      <c r="I49" s="28"/>
      <c r="J49" s="28"/>
      <c r="K49" s="28"/>
      <c r="L49" s="28"/>
      <c r="M49" s="181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209"/>
      <c r="AA49" s="182"/>
    </row>
    <row r="50" spans="2:48" s="1" customFormat="1" ht="6.95" customHeight="1">
      <c r="B50" s="27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181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209"/>
      <c r="AA50" s="182"/>
    </row>
    <row r="51" spans="2:48" s="1" customFormat="1" ht="12" customHeight="1">
      <c r="B51" s="27"/>
      <c r="C51" s="22" t="s">
        <v>15</v>
      </c>
      <c r="D51" s="28"/>
      <c r="E51" s="28"/>
      <c r="F51" s="28"/>
      <c r="G51" s="28"/>
      <c r="H51" s="28"/>
      <c r="I51" s="28"/>
      <c r="J51" s="28"/>
      <c r="K51" s="28"/>
      <c r="L51" s="28"/>
      <c r="M51" s="181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209"/>
      <c r="AA51" s="182"/>
    </row>
    <row r="52" spans="2:48" s="1" customFormat="1" ht="16.5" customHeight="1">
      <c r="B52" s="27"/>
      <c r="C52" s="28"/>
      <c r="D52" s="28"/>
      <c r="E52" s="320" t="str">
        <f>E7</f>
        <v>Oprava výměnných dílů zabezpečovacího zařízení včetně prohlídek VÚD - OŘ Brno</v>
      </c>
      <c r="F52" s="321"/>
      <c r="G52" s="321"/>
      <c r="H52" s="321"/>
      <c r="I52" s="28"/>
      <c r="J52" s="28"/>
      <c r="K52" s="28"/>
      <c r="L52" s="28"/>
      <c r="M52" s="181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209"/>
      <c r="AA52" s="182"/>
    </row>
    <row r="53" spans="2:48" s="1" customFormat="1" ht="12" customHeight="1">
      <c r="B53" s="27"/>
      <c r="C53" s="22" t="s">
        <v>96</v>
      </c>
      <c r="D53" s="28"/>
      <c r="E53" s="28"/>
      <c r="F53" s="28"/>
      <c r="G53" s="28"/>
      <c r="H53" s="28"/>
      <c r="I53" s="28"/>
      <c r="J53" s="28"/>
      <c r="K53" s="28"/>
      <c r="L53" s="28"/>
      <c r="M53" s="181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209"/>
      <c r="AA53" s="182"/>
    </row>
    <row r="54" spans="2:48" s="1" customFormat="1" ht="16.5" customHeight="1">
      <c r="B54" s="27"/>
      <c r="C54" s="28"/>
      <c r="D54" s="28"/>
      <c r="E54" s="295" t="str">
        <f>E9</f>
        <v>PS 01 - Výměnné díly</v>
      </c>
      <c r="F54" s="294"/>
      <c r="G54" s="294"/>
      <c r="H54" s="294"/>
      <c r="I54" s="28"/>
      <c r="J54" s="28"/>
      <c r="K54" s="28"/>
      <c r="L54" s="28"/>
      <c r="M54" s="181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209"/>
      <c r="AA54" s="182"/>
    </row>
    <row r="55" spans="2:48" s="1" customFormat="1" ht="6.95" customHeight="1">
      <c r="B55" s="27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181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209"/>
      <c r="AA55" s="182"/>
    </row>
    <row r="56" spans="2:48" s="1" customFormat="1" ht="12" customHeight="1">
      <c r="B56" s="27"/>
      <c r="C56" s="22" t="s">
        <v>19</v>
      </c>
      <c r="D56" s="28"/>
      <c r="E56" s="28"/>
      <c r="F56" s="20" t="str">
        <f>F12</f>
        <v xml:space="preserve"> </v>
      </c>
      <c r="G56" s="28"/>
      <c r="H56" s="28"/>
      <c r="I56" s="22" t="s">
        <v>21</v>
      </c>
      <c r="J56" s="48" t="str">
        <f>IF(J12="","",J12)</f>
        <v>5. 3. 2019</v>
      </c>
      <c r="K56" s="28"/>
      <c r="L56" s="28"/>
      <c r="M56" s="181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209"/>
      <c r="AA56" s="182"/>
    </row>
    <row r="57" spans="2:48" s="1" customFormat="1" ht="6.95" customHeight="1">
      <c r="B57" s="27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181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209"/>
      <c r="AA57" s="182"/>
    </row>
    <row r="58" spans="2:48" s="1" customFormat="1" ht="13.7" customHeight="1">
      <c r="B58" s="27"/>
      <c r="C58" s="22" t="s">
        <v>23</v>
      </c>
      <c r="D58" s="28"/>
      <c r="E58" s="28"/>
      <c r="F58" s="20" t="str">
        <f>E15</f>
        <v xml:space="preserve"> </v>
      </c>
      <c r="G58" s="28"/>
      <c r="H58" s="28"/>
      <c r="I58" s="22" t="s">
        <v>27</v>
      </c>
      <c r="J58" s="23" t="str">
        <f>E21</f>
        <v xml:space="preserve"> </v>
      </c>
      <c r="K58" s="28"/>
      <c r="L58" s="28"/>
      <c r="M58" s="239"/>
      <c r="N58" s="240"/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0"/>
      <c r="Z58" s="241"/>
      <c r="AA58" s="240"/>
    </row>
    <row r="59" spans="2:48" s="1" customFormat="1" ht="13.7" customHeight="1">
      <c r="B59" s="27"/>
      <c r="C59" s="22" t="s">
        <v>26</v>
      </c>
      <c r="D59" s="28"/>
      <c r="E59" s="28"/>
      <c r="F59" s="20" t="str">
        <f>IF(E18="","",E18)</f>
        <v xml:space="preserve"> </v>
      </c>
      <c r="G59" s="28"/>
      <c r="H59" s="28"/>
      <c r="I59" s="22" t="s">
        <v>28</v>
      </c>
      <c r="J59" s="23" t="str">
        <f>E24</f>
        <v>Bc. Komzák Roman</v>
      </c>
      <c r="K59" s="28"/>
      <c r="L59" s="28"/>
      <c r="M59" s="239"/>
      <c r="N59" s="240"/>
      <c r="O59" s="240"/>
      <c r="P59" s="240"/>
      <c r="Q59" s="240"/>
      <c r="R59" s="240"/>
      <c r="S59" s="240"/>
      <c r="T59" s="240"/>
      <c r="U59" s="240"/>
      <c r="V59" s="240"/>
      <c r="W59" s="240"/>
      <c r="X59" s="240"/>
      <c r="Y59" s="240"/>
      <c r="Z59" s="241"/>
      <c r="AA59" s="240"/>
    </row>
    <row r="60" spans="2:48" s="1" customFormat="1" ht="10.35" customHeight="1">
      <c r="B60" s="27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39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1"/>
      <c r="AA60" s="240"/>
    </row>
    <row r="61" spans="2:48" s="1" customFormat="1" ht="29.25" customHeight="1">
      <c r="B61" s="27"/>
      <c r="C61" s="121" t="s">
        <v>101</v>
      </c>
      <c r="D61" s="94"/>
      <c r="E61" s="94"/>
      <c r="F61" s="94"/>
      <c r="G61" s="94"/>
      <c r="H61" s="94"/>
      <c r="I61" s="122" t="s">
        <v>102</v>
      </c>
      <c r="J61" s="122" t="s">
        <v>103</v>
      </c>
      <c r="K61" s="122" t="s">
        <v>104</v>
      </c>
      <c r="L61" s="94"/>
      <c r="M61" s="239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1"/>
      <c r="AA61" s="240"/>
    </row>
    <row r="62" spans="2:48" s="1" customFormat="1" ht="10.35" customHeight="1">
      <c r="B62" s="27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39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0"/>
      <c r="Z62" s="241"/>
      <c r="AA62" s="240"/>
    </row>
    <row r="63" spans="2:48" s="1" customFormat="1" ht="22.9" customHeight="1">
      <c r="B63" s="27"/>
      <c r="C63" s="123" t="s">
        <v>105</v>
      </c>
      <c r="D63" s="28"/>
      <c r="E63" s="28"/>
      <c r="F63" s="28"/>
      <c r="G63" s="28"/>
      <c r="H63" s="28"/>
      <c r="I63" s="67">
        <f>Q88</f>
        <v>173</v>
      </c>
      <c r="J63" s="67">
        <f>R88</f>
        <v>608843.6</v>
      </c>
      <c r="K63" s="67">
        <f>K88</f>
        <v>609016.6</v>
      </c>
      <c r="L63" s="28"/>
      <c r="M63" s="239"/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0"/>
      <c r="Z63" s="241"/>
      <c r="AA63" s="240"/>
      <c r="AV63" s="11" t="s">
        <v>106</v>
      </c>
    </row>
    <row r="64" spans="2:48" s="7" customFormat="1" ht="24.95" customHeight="1">
      <c r="B64" s="124"/>
      <c r="C64" s="125"/>
      <c r="D64" s="126" t="s">
        <v>107</v>
      </c>
      <c r="E64" s="127"/>
      <c r="F64" s="127"/>
      <c r="G64" s="127"/>
      <c r="H64" s="127"/>
      <c r="I64" s="128">
        <f>Q89</f>
        <v>173</v>
      </c>
      <c r="J64" s="128">
        <f>R89</f>
        <v>608843.6</v>
      </c>
      <c r="K64" s="128">
        <f>K89</f>
        <v>609016.6</v>
      </c>
      <c r="L64" s="125"/>
      <c r="M64" s="242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4"/>
      <c r="AA64" s="243"/>
    </row>
    <row r="65" spans="2:27" s="1" customFormat="1" ht="21.75" customHeight="1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39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1"/>
      <c r="AA65" s="240"/>
    </row>
    <row r="66" spans="2:27" s="1" customFormat="1" ht="6.95" customHeight="1" thickBot="1">
      <c r="B66" s="27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39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1"/>
      <c r="AA66" s="240"/>
    </row>
    <row r="67" spans="2:27" s="1" customFormat="1" ht="29.25" customHeight="1" thickBot="1">
      <c r="B67" s="27"/>
      <c r="C67" s="123" t="s">
        <v>108</v>
      </c>
      <c r="D67" s="28"/>
      <c r="E67" s="28"/>
      <c r="F67" s="28"/>
      <c r="G67" s="28"/>
      <c r="H67" s="28"/>
      <c r="I67" s="28"/>
      <c r="J67" s="28"/>
      <c r="K67" s="130">
        <v>0</v>
      </c>
      <c r="L67" s="28"/>
      <c r="M67" s="232"/>
      <c r="N67" s="230"/>
      <c r="O67" s="229" t="s">
        <v>39</v>
      </c>
      <c r="P67" s="228"/>
      <c r="Q67" s="228"/>
      <c r="R67" s="228"/>
      <c r="S67" s="228"/>
      <c r="T67" s="228"/>
      <c r="U67" s="228"/>
      <c r="V67" s="228"/>
      <c r="W67" s="228"/>
      <c r="X67" s="228"/>
      <c r="Y67" s="237"/>
      <c r="Z67" s="238" t="s">
        <v>1655</v>
      </c>
      <c r="AA67" s="222" t="s">
        <v>1654</v>
      </c>
    </row>
    <row r="68" spans="2:27" s="1" customFormat="1" ht="18" customHeight="1">
      <c r="B68" s="27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34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35"/>
      <c r="AA68" s="227"/>
    </row>
    <row r="69" spans="2:27" s="1" customFormat="1" ht="29.25" customHeight="1" thickBot="1">
      <c r="B69" s="27"/>
      <c r="C69" s="93" t="s">
        <v>94</v>
      </c>
      <c r="D69" s="94"/>
      <c r="E69" s="94"/>
      <c r="F69" s="94"/>
      <c r="G69" s="94"/>
      <c r="H69" s="94"/>
      <c r="I69" s="94"/>
      <c r="J69" s="94"/>
      <c r="K69" s="95">
        <f>ROUND(K63+K67,2)</f>
        <v>609016.6</v>
      </c>
      <c r="L69" s="94"/>
      <c r="M69" s="259" t="str">
        <f>IF(K69&gt;AA69,"Cena shodná","Cena zvýšena o")</f>
        <v>Cena zvýšena o</v>
      </c>
      <c r="N69" s="260" t="s">
        <v>1</v>
      </c>
      <c r="O69" s="261" t="s">
        <v>40</v>
      </c>
      <c r="P69" s="262">
        <f>I69+J69</f>
        <v>0</v>
      </c>
      <c r="Q69" s="262">
        <f>ROUND(I69*H69,2)</f>
        <v>0</v>
      </c>
      <c r="R69" s="262">
        <f>ROUND(J69*H69,2)</f>
        <v>0</v>
      </c>
      <c r="S69" s="263">
        <v>0</v>
      </c>
      <c r="T69" s="263">
        <f>S69*H69</f>
        <v>0</v>
      </c>
      <c r="U69" s="263">
        <v>0</v>
      </c>
      <c r="V69" s="263">
        <f>U69*H69</f>
        <v>0</v>
      </c>
      <c r="W69" s="263">
        <v>0</v>
      </c>
      <c r="X69" s="263">
        <f>W69*H69</f>
        <v>0</v>
      </c>
      <c r="Y69" s="260" t="s">
        <v>1</v>
      </c>
      <c r="Z69" s="264">
        <f>SUM((AA69/K69-1)*100)</f>
        <v>2.9707400422253949</v>
      </c>
      <c r="AA69" s="265">
        <f>SUM(AA90:AA536)</f>
        <v>627108.89999999967</v>
      </c>
    </row>
    <row r="70" spans="2:27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239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0"/>
      <c r="Z70" s="241"/>
      <c r="AA70" s="240"/>
    </row>
    <row r="71" spans="2:27">
      <c r="M71" s="245"/>
      <c r="N71" s="245"/>
      <c r="O71" s="245"/>
      <c r="P71" s="245"/>
      <c r="Q71" s="245"/>
      <c r="R71" s="245"/>
      <c r="S71" s="245"/>
      <c r="T71" s="245"/>
      <c r="U71" s="245"/>
      <c r="V71" s="245"/>
      <c r="W71" s="245"/>
      <c r="X71" s="245"/>
      <c r="Y71" s="245"/>
      <c r="Z71" s="246"/>
      <c r="AA71" s="245"/>
    </row>
    <row r="72" spans="2:27">
      <c r="M72" s="245"/>
      <c r="N72" s="245"/>
      <c r="O72" s="245"/>
      <c r="P72" s="245"/>
      <c r="Q72" s="245"/>
      <c r="R72" s="245"/>
      <c r="S72" s="245"/>
      <c r="T72" s="245"/>
      <c r="U72" s="245"/>
      <c r="V72" s="245"/>
      <c r="W72" s="245"/>
      <c r="X72" s="245"/>
      <c r="Y72" s="245"/>
      <c r="Z72" s="246"/>
      <c r="AA72" s="245"/>
    </row>
    <row r="73" spans="2:27">
      <c r="M73" s="245"/>
      <c r="N73" s="245"/>
      <c r="O73" s="245"/>
      <c r="P73" s="245"/>
      <c r="Q73" s="245"/>
      <c r="R73" s="245"/>
      <c r="S73" s="245"/>
      <c r="T73" s="245"/>
      <c r="U73" s="245"/>
      <c r="V73" s="245"/>
      <c r="W73" s="245"/>
      <c r="X73" s="245"/>
      <c r="Y73" s="245"/>
      <c r="Z73" s="246"/>
      <c r="AA73" s="245"/>
    </row>
    <row r="74" spans="2:27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239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1"/>
      <c r="AA74" s="240"/>
    </row>
    <row r="75" spans="2:27" s="1" customFormat="1" ht="24.95" customHeight="1">
      <c r="B75" s="27"/>
      <c r="C75" s="17" t="s">
        <v>109</v>
      </c>
      <c r="D75" s="28"/>
      <c r="E75" s="28"/>
      <c r="F75" s="28"/>
      <c r="G75" s="28"/>
      <c r="H75" s="28"/>
      <c r="I75" s="28"/>
      <c r="J75" s="28"/>
      <c r="K75" s="28"/>
      <c r="L75" s="28"/>
      <c r="M75" s="239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1"/>
      <c r="AA75" s="240"/>
    </row>
    <row r="76" spans="2:27" s="1" customFormat="1" ht="6.95" customHeight="1"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39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1"/>
      <c r="AA76" s="240"/>
    </row>
    <row r="77" spans="2:27" s="1" customFormat="1" ht="12" customHeight="1">
      <c r="B77" s="27"/>
      <c r="C77" s="22" t="s">
        <v>15</v>
      </c>
      <c r="D77" s="28"/>
      <c r="E77" s="28"/>
      <c r="F77" s="28"/>
      <c r="G77" s="28"/>
      <c r="H77" s="28"/>
      <c r="I77" s="28"/>
      <c r="J77" s="28"/>
      <c r="K77" s="28"/>
      <c r="L77" s="28"/>
      <c r="M77" s="239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1"/>
      <c r="AA77" s="240"/>
    </row>
    <row r="78" spans="2:27" s="1" customFormat="1" ht="16.5" customHeight="1">
      <c r="B78" s="27"/>
      <c r="C78" s="28"/>
      <c r="D78" s="28"/>
      <c r="E78" s="320" t="str">
        <f>E7</f>
        <v>Oprava výměnných dílů zabezpečovacího zařízení včetně prohlídek VÚD - OŘ Brno</v>
      </c>
      <c r="F78" s="321"/>
      <c r="G78" s="321"/>
      <c r="H78" s="321"/>
      <c r="I78" s="28"/>
      <c r="J78" s="28"/>
      <c r="K78" s="28"/>
      <c r="L78" s="28"/>
      <c r="M78" s="239"/>
      <c r="N78" s="240"/>
      <c r="O78" s="240"/>
      <c r="P78" s="240"/>
      <c r="Q78" s="240"/>
      <c r="R78" s="240"/>
      <c r="S78" s="240"/>
      <c r="T78" s="240"/>
      <c r="U78" s="240"/>
      <c r="V78" s="240"/>
      <c r="W78" s="240"/>
      <c r="X78" s="240"/>
      <c r="Y78" s="240"/>
      <c r="Z78" s="241"/>
      <c r="AA78" s="240"/>
    </row>
    <row r="79" spans="2:27" s="1" customFormat="1" ht="12" customHeight="1">
      <c r="B79" s="27"/>
      <c r="C79" s="22" t="s">
        <v>96</v>
      </c>
      <c r="D79" s="28"/>
      <c r="E79" s="28"/>
      <c r="F79" s="28"/>
      <c r="G79" s="28"/>
      <c r="H79" s="28"/>
      <c r="I79" s="28"/>
      <c r="J79" s="28"/>
      <c r="K79" s="28"/>
      <c r="L79" s="28"/>
      <c r="M79" s="239"/>
      <c r="N79" s="240"/>
      <c r="O79" s="240"/>
      <c r="P79" s="240"/>
      <c r="Q79" s="240"/>
      <c r="R79" s="240"/>
      <c r="S79" s="240"/>
      <c r="T79" s="240"/>
      <c r="U79" s="240"/>
      <c r="V79" s="240"/>
      <c r="W79" s="240"/>
      <c r="X79" s="240"/>
      <c r="Y79" s="240"/>
      <c r="Z79" s="241"/>
      <c r="AA79" s="240"/>
    </row>
    <row r="80" spans="2:27" s="1" customFormat="1" ht="16.5" customHeight="1">
      <c r="B80" s="27"/>
      <c r="C80" s="28"/>
      <c r="D80" s="28"/>
      <c r="E80" s="295" t="str">
        <f>E9</f>
        <v>PS 01 - Výměnné díly</v>
      </c>
      <c r="F80" s="294"/>
      <c r="G80" s="294"/>
      <c r="H80" s="294"/>
      <c r="I80" s="28"/>
      <c r="J80" s="28"/>
      <c r="K80" s="28"/>
      <c r="L80" s="28"/>
      <c r="M80" s="239"/>
      <c r="N80" s="240"/>
      <c r="O80" s="240"/>
      <c r="P80" s="240"/>
      <c r="Q80" s="240"/>
      <c r="R80" s="240"/>
      <c r="S80" s="240"/>
      <c r="T80" s="240"/>
      <c r="U80" s="240"/>
      <c r="V80" s="240"/>
      <c r="W80" s="240"/>
      <c r="X80" s="240"/>
      <c r="Y80" s="240"/>
      <c r="Z80" s="241"/>
      <c r="AA80" s="240"/>
    </row>
    <row r="81" spans="2:66" s="1" customFormat="1" ht="6.95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39"/>
      <c r="N81" s="240"/>
      <c r="O81" s="240"/>
      <c r="P81" s="240"/>
      <c r="Q81" s="240"/>
      <c r="R81" s="240"/>
      <c r="S81" s="240"/>
      <c r="T81" s="240"/>
      <c r="U81" s="240"/>
      <c r="V81" s="240"/>
      <c r="W81" s="240"/>
      <c r="X81" s="240"/>
      <c r="Y81" s="240"/>
      <c r="Z81" s="241"/>
      <c r="AA81" s="240"/>
    </row>
    <row r="82" spans="2:66" s="1" customFormat="1" ht="12" customHeight="1">
      <c r="B82" s="27"/>
      <c r="C82" s="22" t="s">
        <v>19</v>
      </c>
      <c r="D82" s="28"/>
      <c r="E82" s="28"/>
      <c r="F82" s="20" t="str">
        <f>F12</f>
        <v xml:space="preserve"> </v>
      </c>
      <c r="G82" s="28"/>
      <c r="H82" s="28"/>
      <c r="I82" s="22" t="s">
        <v>21</v>
      </c>
      <c r="J82" s="48" t="str">
        <f>IF(J12="","",J12)</f>
        <v>5. 3. 2019</v>
      </c>
      <c r="K82" s="28"/>
      <c r="L82" s="28"/>
      <c r="M82" s="239"/>
      <c r="N82" s="240"/>
      <c r="O82" s="240"/>
      <c r="P82" s="240"/>
      <c r="Q82" s="240"/>
      <c r="R82" s="240"/>
      <c r="S82" s="240"/>
      <c r="T82" s="240"/>
      <c r="U82" s="240"/>
      <c r="V82" s="240"/>
      <c r="W82" s="240"/>
      <c r="X82" s="240"/>
      <c r="Y82" s="240"/>
      <c r="Z82" s="241"/>
      <c r="AA82" s="240"/>
    </row>
    <row r="83" spans="2:66" s="1" customFormat="1" ht="6.95" customHeight="1"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39"/>
      <c r="N83" s="240"/>
      <c r="O83" s="240"/>
      <c r="P83" s="240"/>
      <c r="Q83" s="240"/>
      <c r="R83" s="240"/>
      <c r="S83" s="240"/>
      <c r="T83" s="240"/>
      <c r="U83" s="240"/>
      <c r="V83" s="240"/>
      <c r="W83" s="240"/>
      <c r="X83" s="240"/>
      <c r="Y83" s="240"/>
      <c r="Z83" s="241"/>
      <c r="AA83" s="240"/>
    </row>
    <row r="84" spans="2:66" s="1" customFormat="1" ht="27.75" customHeight="1">
      <c r="B84" s="27"/>
      <c r="C84" s="22" t="s">
        <v>23</v>
      </c>
      <c r="D84" s="28"/>
      <c r="E84" s="28"/>
      <c r="F84" s="20" t="str">
        <f>E15</f>
        <v xml:space="preserve"> </v>
      </c>
      <c r="G84" s="28"/>
      <c r="H84" s="28"/>
      <c r="I84" s="22" t="s">
        <v>27</v>
      </c>
      <c r="J84" s="23" t="str">
        <f>E21</f>
        <v xml:space="preserve"> </v>
      </c>
      <c r="K84" s="28"/>
      <c r="L84" s="28"/>
      <c r="M84" s="239"/>
      <c r="N84" s="240"/>
      <c r="O84" s="240"/>
      <c r="P84" s="240"/>
      <c r="Q84" s="240"/>
      <c r="R84" s="240"/>
      <c r="S84" s="240"/>
      <c r="T84" s="240"/>
      <c r="U84" s="240"/>
      <c r="V84" s="240"/>
      <c r="W84" s="240"/>
      <c r="X84" s="240"/>
      <c r="Y84" s="240"/>
      <c r="Z84" s="240"/>
      <c r="AA84" s="240"/>
    </row>
    <row r="85" spans="2:66" s="1" customFormat="1" ht="13.7" customHeight="1">
      <c r="B85" s="27"/>
      <c r="C85" s="22" t="s">
        <v>26</v>
      </c>
      <c r="D85" s="28"/>
      <c r="E85" s="28"/>
      <c r="F85" s="20" t="str">
        <f>IF(E18="","",E18)</f>
        <v xml:space="preserve"> </v>
      </c>
      <c r="G85" s="28"/>
      <c r="H85" s="28"/>
      <c r="I85" s="22" t="s">
        <v>28</v>
      </c>
      <c r="J85" s="23" t="str">
        <f>E24</f>
        <v>Bc. Komzák Roman</v>
      </c>
      <c r="K85" s="28"/>
      <c r="L85" s="28"/>
      <c r="M85" s="239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1"/>
      <c r="AA85" s="240"/>
    </row>
    <row r="86" spans="2:66" s="1" customFormat="1" ht="10.35" customHeight="1"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39"/>
      <c r="N86" s="240"/>
      <c r="O86" s="240"/>
      <c r="P86" s="240"/>
      <c r="Q86" s="240"/>
      <c r="R86" s="240"/>
      <c r="S86" s="240"/>
      <c r="T86" s="240"/>
      <c r="U86" s="240"/>
      <c r="V86" s="240"/>
      <c r="W86" s="240"/>
      <c r="X86" s="240"/>
      <c r="Y86" s="240"/>
      <c r="Z86" s="241"/>
      <c r="AA86" s="240"/>
    </row>
    <row r="87" spans="2:66" s="8" customFormat="1" ht="29.25" customHeight="1">
      <c r="B87" s="131"/>
      <c r="C87" s="132" t="s">
        <v>110</v>
      </c>
      <c r="D87" s="133" t="s">
        <v>54</v>
      </c>
      <c r="E87" s="133" t="s">
        <v>50</v>
      </c>
      <c r="F87" s="133" t="s">
        <v>51</v>
      </c>
      <c r="G87" s="133" t="s">
        <v>111</v>
      </c>
      <c r="H87" s="133" t="s">
        <v>112</v>
      </c>
      <c r="I87" s="133" t="s">
        <v>113</v>
      </c>
      <c r="J87" s="133" t="s">
        <v>114</v>
      </c>
      <c r="K87" s="133" t="s">
        <v>104</v>
      </c>
      <c r="L87" s="134" t="s">
        <v>115</v>
      </c>
      <c r="M87" s="247"/>
      <c r="N87" s="248" t="s">
        <v>1</v>
      </c>
      <c r="O87" s="249" t="s">
        <v>39</v>
      </c>
      <c r="P87" s="249" t="s">
        <v>116</v>
      </c>
      <c r="Q87" s="249" t="s">
        <v>117</v>
      </c>
      <c r="R87" s="249" t="s">
        <v>118</v>
      </c>
      <c r="S87" s="249" t="s">
        <v>119</v>
      </c>
      <c r="T87" s="249" t="s">
        <v>120</v>
      </c>
      <c r="U87" s="249" t="s">
        <v>121</v>
      </c>
      <c r="V87" s="249" t="s">
        <v>122</v>
      </c>
      <c r="W87" s="249" t="s">
        <v>123</v>
      </c>
      <c r="X87" s="249" t="s">
        <v>124</v>
      </c>
      <c r="Y87" s="250" t="s">
        <v>125</v>
      </c>
      <c r="Z87" s="251"/>
      <c r="AA87" s="252"/>
    </row>
    <row r="88" spans="2:66" s="1" customFormat="1" ht="22.9" customHeight="1">
      <c r="B88" s="27"/>
      <c r="C88" s="65" t="s">
        <v>126</v>
      </c>
      <c r="D88" s="28"/>
      <c r="E88" s="28"/>
      <c r="F88" s="28"/>
      <c r="G88" s="28"/>
      <c r="H88" s="28"/>
      <c r="I88" s="28"/>
      <c r="J88" s="28"/>
      <c r="K88" s="136">
        <f>BL88</f>
        <v>609016.6</v>
      </c>
      <c r="L88" s="28"/>
      <c r="M88" s="239"/>
      <c r="N88" s="253"/>
      <c r="O88" s="254"/>
      <c r="P88" s="254"/>
      <c r="Q88" s="255">
        <f>Q89</f>
        <v>173</v>
      </c>
      <c r="R88" s="255">
        <f>R89</f>
        <v>608843.6</v>
      </c>
      <c r="S88" s="254"/>
      <c r="T88" s="256">
        <f>T89</f>
        <v>0</v>
      </c>
      <c r="U88" s="254"/>
      <c r="V88" s="256">
        <f>V89</f>
        <v>0</v>
      </c>
      <c r="W88" s="254"/>
      <c r="X88" s="256">
        <f>X89</f>
        <v>0</v>
      </c>
      <c r="Y88" s="257"/>
      <c r="Z88" s="258"/>
      <c r="AA88" s="240"/>
      <c r="AU88" s="11" t="s">
        <v>70</v>
      </c>
      <c r="AV88" s="11" t="s">
        <v>106</v>
      </c>
      <c r="BL88" s="139">
        <f>BL89</f>
        <v>609016.6</v>
      </c>
    </row>
    <row r="89" spans="2:66" s="9" customFormat="1" ht="25.9" customHeight="1">
      <c r="B89" s="140"/>
      <c r="C89" s="141"/>
      <c r="D89" s="142" t="s">
        <v>70</v>
      </c>
      <c r="E89" s="143" t="s">
        <v>127</v>
      </c>
      <c r="F89" s="143" t="s">
        <v>128</v>
      </c>
      <c r="G89" s="141"/>
      <c r="H89" s="141"/>
      <c r="I89" s="141"/>
      <c r="J89" s="141"/>
      <c r="K89" s="144">
        <f>BL89</f>
        <v>609016.6</v>
      </c>
      <c r="L89" s="141"/>
      <c r="M89" s="185"/>
      <c r="N89" s="186"/>
      <c r="O89" s="187"/>
      <c r="P89" s="187"/>
      <c r="Q89" s="188">
        <f>SUM(Q90:Q537)</f>
        <v>173</v>
      </c>
      <c r="R89" s="188">
        <f>SUM(R90:R537)</f>
        <v>608843.6</v>
      </c>
      <c r="S89" s="187"/>
      <c r="T89" s="189">
        <f>SUM(T90:T537)</f>
        <v>0</v>
      </c>
      <c r="U89" s="187"/>
      <c r="V89" s="189">
        <f>SUM(V90:V537)</f>
        <v>0</v>
      </c>
      <c r="W89" s="187"/>
      <c r="X89" s="189">
        <f>SUM(X90:X537)</f>
        <v>0</v>
      </c>
      <c r="Y89" s="190"/>
      <c r="Z89" s="212"/>
      <c r="AA89" s="191"/>
      <c r="AS89" s="151" t="s">
        <v>129</v>
      </c>
      <c r="AU89" s="152" t="s">
        <v>70</v>
      </c>
      <c r="AV89" s="152" t="s">
        <v>71</v>
      </c>
      <c r="AZ89" s="151" t="s">
        <v>130</v>
      </c>
      <c r="BL89" s="153">
        <f>SUM(BL90:BL537)</f>
        <v>609016.6</v>
      </c>
    </row>
    <row r="90" spans="2:66" s="1" customFormat="1" ht="22.5" customHeight="1">
      <c r="B90" s="27"/>
      <c r="C90" s="154" t="s">
        <v>131</v>
      </c>
      <c r="D90" s="154" t="s">
        <v>132</v>
      </c>
      <c r="E90" s="155" t="s">
        <v>133</v>
      </c>
      <c r="F90" s="156" t="s">
        <v>134</v>
      </c>
      <c r="G90" s="157" t="s">
        <v>135</v>
      </c>
      <c r="H90" s="158">
        <v>1</v>
      </c>
      <c r="I90" s="159">
        <v>0</v>
      </c>
      <c r="J90" s="159">
        <v>83.6</v>
      </c>
      <c r="K90" s="159">
        <f>ROUND(P90*H90,2)</f>
        <v>83.6</v>
      </c>
      <c r="L90" s="156" t="s">
        <v>136</v>
      </c>
      <c r="M90" s="181" t="str">
        <f>IF(K90&gt;AA90,"Cena shodná","Cena zvýšena o")</f>
        <v>Cena zvýšena o</v>
      </c>
      <c r="N90" s="192" t="s">
        <v>1</v>
      </c>
      <c r="O90" s="193" t="s">
        <v>40</v>
      </c>
      <c r="P90" s="194">
        <f>I90+J90</f>
        <v>83.6</v>
      </c>
      <c r="Q90" s="194">
        <f>ROUND(I90*H90,2)</f>
        <v>0</v>
      </c>
      <c r="R90" s="194">
        <f>ROUND(J90*H90,2)</f>
        <v>83.6</v>
      </c>
      <c r="S90" s="195">
        <v>0</v>
      </c>
      <c r="T90" s="195">
        <f>S90*H90</f>
        <v>0</v>
      </c>
      <c r="U90" s="195">
        <v>0</v>
      </c>
      <c r="V90" s="195">
        <f>U90*H90</f>
        <v>0</v>
      </c>
      <c r="W90" s="195">
        <v>0</v>
      </c>
      <c r="X90" s="195">
        <f>W90*H90</f>
        <v>0</v>
      </c>
      <c r="Y90" s="196" t="s">
        <v>1</v>
      </c>
      <c r="Z90" s="213">
        <f>SUM((AA90/K90-1)*100)</f>
        <v>3.0023923444976175</v>
      </c>
      <c r="AA90" s="197">
        <v>86.11</v>
      </c>
      <c r="AS90" s="11" t="s">
        <v>137</v>
      </c>
      <c r="AU90" s="11" t="s">
        <v>132</v>
      </c>
      <c r="AV90" s="11" t="s">
        <v>79</v>
      </c>
      <c r="AZ90" s="11" t="s">
        <v>130</v>
      </c>
      <c r="BF90" s="164">
        <f>IF(O90="základní",K90,0)</f>
        <v>83.6</v>
      </c>
      <c r="BG90" s="164">
        <f>IF(O90="snížená",K90,0)</f>
        <v>0</v>
      </c>
      <c r="BH90" s="164">
        <f>IF(O90="zákl. přenesená",K90,0)</f>
        <v>0</v>
      </c>
      <c r="BI90" s="164">
        <f>IF(O90="sníž. přenesená",K90,0)</f>
        <v>0</v>
      </c>
      <c r="BJ90" s="164">
        <f>IF(O90="nulová",K90,0)</f>
        <v>0</v>
      </c>
      <c r="BK90" s="11" t="s">
        <v>79</v>
      </c>
      <c r="BL90" s="164">
        <f>ROUND(P90*H90,2)</f>
        <v>83.6</v>
      </c>
      <c r="BM90" s="11" t="s">
        <v>137</v>
      </c>
      <c r="BN90" s="11" t="s">
        <v>138</v>
      </c>
    </row>
    <row r="91" spans="2:66" s="1" customFormat="1">
      <c r="B91" s="27"/>
      <c r="C91" s="28"/>
      <c r="D91" s="165" t="s">
        <v>139</v>
      </c>
      <c r="E91" s="28"/>
      <c r="F91" s="166" t="s">
        <v>140</v>
      </c>
      <c r="G91" s="28"/>
      <c r="H91" s="28"/>
      <c r="I91" s="28"/>
      <c r="J91" s="28"/>
      <c r="K91" s="28"/>
      <c r="L91" s="28"/>
      <c r="M91" s="181"/>
      <c r="N91" s="198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200"/>
      <c r="Z91" s="211"/>
      <c r="AA91" s="201"/>
      <c r="AU91" s="11" t="s">
        <v>139</v>
      </c>
      <c r="AV91" s="11" t="s">
        <v>79</v>
      </c>
    </row>
    <row r="92" spans="2:66" s="1" customFormat="1" ht="22.5" customHeight="1">
      <c r="B92" s="27"/>
      <c r="C92" s="154" t="s">
        <v>141</v>
      </c>
      <c r="D92" s="154" t="s">
        <v>132</v>
      </c>
      <c r="E92" s="155" t="s">
        <v>142</v>
      </c>
      <c r="F92" s="156" t="s">
        <v>143</v>
      </c>
      <c r="G92" s="157" t="s">
        <v>135</v>
      </c>
      <c r="H92" s="158">
        <v>1</v>
      </c>
      <c r="I92" s="159">
        <v>0</v>
      </c>
      <c r="J92" s="159">
        <v>83.6</v>
      </c>
      <c r="K92" s="159">
        <f>ROUND(P92*H92,2)</f>
        <v>83.6</v>
      </c>
      <c r="L92" s="156" t="s">
        <v>136</v>
      </c>
      <c r="M92" s="181" t="str">
        <f>IF(K92&gt;AA92,"Cena shodná","Cena zvýšena")</f>
        <v>Cena zvýšena</v>
      </c>
      <c r="N92" s="192" t="s">
        <v>1</v>
      </c>
      <c r="O92" s="193" t="s">
        <v>40</v>
      </c>
      <c r="P92" s="194">
        <f>I92+J92</f>
        <v>83.6</v>
      </c>
      <c r="Q92" s="194">
        <f>ROUND(I92*H92,2)</f>
        <v>0</v>
      </c>
      <c r="R92" s="194">
        <f>ROUND(J92*H92,2)</f>
        <v>83.6</v>
      </c>
      <c r="S92" s="195">
        <v>0</v>
      </c>
      <c r="T92" s="195">
        <f>S92*H92</f>
        <v>0</v>
      </c>
      <c r="U92" s="195">
        <v>0</v>
      </c>
      <c r="V92" s="195">
        <f>U92*H92</f>
        <v>0</v>
      </c>
      <c r="W92" s="195">
        <v>0</v>
      </c>
      <c r="X92" s="195">
        <f>W92*H92</f>
        <v>0</v>
      </c>
      <c r="Y92" s="196" t="s">
        <v>1</v>
      </c>
      <c r="Z92" s="213">
        <f t="shared" ref="Z92" si="0">SUM((AA92/K92-1)*100)</f>
        <v>3.0023923444976175</v>
      </c>
      <c r="AA92" s="197">
        <v>86.11</v>
      </c>
      <c r="AS92" s="11" t="s">
        <v>137</v>
      </c>
      <c r="AU92" s="11" t="s">
        <v>132</v>
      </c>
      <c r="AV92" s="11" t="s">
        <v>79</v>
      </c>
      <c r="AZ92" s="11" t="s">
        <v>130</v>
      </c>
      <c r="BF92" s="164">
        <f>IF(O92="základní",K92,0)</f>
        <v>83.6</v>
      </c>
      <c r="BG92" s="164">
        <f>IF(O92="snížená",K92,0)</f>
        <v>0</v>
      </c>
      <c r="BH92" s="164">
        <f>IF(O92="zákl. přenesená",K92,0)</f>
        <v>0</v>
      </c>
      <c r="BI92" s="164">
        <f>IF(O92="sníž. přenesená",K92,0)</f>
        <v>0</v>
      </c>
      <c r="BJ92" s="164">
        <f>IF(O92="nulová",K92,0)</f>
        <v>0</v>
      </c>
      <c r="BK92" s="11" t="s">
        <v>79</v>
      </c>
      <c r="BL92" s="164">
        <f>ROUND(P92*H92,2)</f>
        <v>83.6</v>
      </c>
      <c r="BM92" s="11" t="s">
        <v>137</v>
      </c>
      <c r="BN92" s="11" t="s">
        <v>144</v>
      </c>
    </row>
    <row r="93" spans="2:66" s="1" customFormat="1">
      <c r="B93" s="27"/>
      <c r="C93" s="28"/>
      <c r="D93" s="165" t="s">
        <v>139</v>
      </c>
      <c r="E93" s="28"/>
      <c r="F93" s="166" t="s">
        <v>145</v>
      </c>
      <c r="G93" s="28"/>
      <c r="H93" s="28"/>
      <c r="I93" s="28"/>
      <c r="J93" s="28"/>
      <c r="K93" s="28"/>
      <c r="L93" s="28"/>
      <c r="M93" s="181"/>
      <c r="N93" s="198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200"/>
      <c r="Z93" s="211"/>
      <c r="AA93" s="201"/>
      <c r="AU93" s="11" t="s">
        <v>139</v>
      </c>
      <c r="AV93" s="11" t="s">
        <v>79</v>
      </c>
    </row>
    <row r="94" spans="2:66" s="1" customFormat="1" ht="22.5" customHeight="1">
      <c r="B94" s="27"/>
      <c r="C94" s="154" t="s">
        <v>146</v>
      </c>
      <c r="D94" s="154" t="s">
        <v>132</v>
      </c>
      <c r="E94" s="155" t="s">
        <v>147</v>
      </c>
      <c r="F94" s="156" t="s">
        <v>148</v>
      </c>
      <c r="G94" s="157" t="s">
        <v>135</v>
      </c>
      <c r="H94" s="158">
        <v>1</v>
      </c>
      <c r="I94" s="159">
        <v>0</v>
      </c>
      <c r="J94" s="159">
        <v>83.6</v>
      </c>
      <c r="K94" s="159">
        <f>ROUND(P94*H94,2)</f>
        <v>83.6</v>
      </c>
      <c r="L94" s="156" t="s">
        <v>136</v>
      </c>
      <c r="M94" s="181" t="str">
        <f>IF(K94&gt;AA94,"Cena shodná","Cena zvýšena")</f>
        <v>Cena zvýšena</v>
      </c>
      <c r="N94" s="192" t="s">
        <v>1</v>
      </c>
      <c r="O94" s="193" t="s">
        <v>40</v>
      </c>
      <c r="P94" s="194">
        <f>I94+J94</f>
        <v>83.6</v>
      </c>
      <c r="Q94" s="194">
        <f>ROUND(I94*H94,2)</f>
        <v>0</v>
      </c>
      <c r="R94" s="194">
        <f>ROUND(J94*H94,2)</f>
        <v>83.6</v>
      </c>
      <c r="S94" s="195">
        <v>0</v>
      </c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5">
        <f>W94*H94</f>
        <v>0</v>
      </c>
      <c r="Y94" s="196" t="s">
        <v>1</v>
      </c>
      <c r="Z94" s="213">
        <f t="shared" ref="Z94" si="1">SUM((AA94/K94-1)*100)</f>
        <v>3.0023923444976175</v>
      </c>
      <c r="AA94" s="197">
        <v>86.11</v>
      </c>
      <c r="AS94" s="11" t="s">
        <v>137</v>
      </c>
      <c r="AU94" s="11" t="s">
        <v>132</v>
      </c>
      <c r="AV94" s="11" t="s">
        <v>79</v>
      </c>
      <c r="AZ94" s="11" t="s">
        <v>130</v>
      </c>
      <c r="BF94" s="164">
        <f>IF(O94="základní",K94,0)</f>
        <v>83.6</v>
      </c>
      <c r="BG94" s="164">
        <f>IF(O94="snížená",K94,0)</f>
        <v>0</v>
      </c>
      <c r="BH94" s="164">
        <f>IF(O94="zákl. přenesená",K94,0)</f>
        <v>0</v>
      </c>
      <c r="BI94" s="164">
        <f>IF(O94="sníž. přenesená",K94,0)</f>
        <v>0</v>
      </c>
      <c r="BJ94" s="164">
        <f>IF(O94="nulová",K94,0)</f>
        <v>0</v>
      </c>
      <c r="BK94" s="11" t="s">
        <v>79</v>
      </c>
      <c r="BL94" s="164">
        <f>ROUND(P94*H94,2)</f>
        <v>83.6</v>
      </c>
      <c r="BM94" s="11" t="s">
        <v>137</v>
      </c>
      <c r="BN94" s="11" t="s">
        <v>149</v>
      </c>
    </row>
    <row r="95" spans="2:66" s="1" customFormat="1">
      <c r="B95" s="27"/>
      <c r="C95" s="28"/>
      <c r="D95" s="165" t="s">
        <v>139</v>
      </c>
      <c r="E95" s="28"/>
      <c r="F95" s="166" t="s">
        <v>150</v>
      </c>
      <c r="G95" s="28"/>
      <c r="H95" s="28"/>
      <c r="I95" s="28"/>
      <c r="J95" s="28"/>
      <c r="K95" s="28"/>
      <c r="L95" s="28"/>
      <c r="M95" s="181"/>
      <c r="N95" s="198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200"/>
      <c r="Z95" s="211"/>
      <c r="AA95" s="201"/>
      <c r="AU95" s="11" t="s">
        <v>139</v>
      </c>
      <c r="AV95" s="11" t="s">
        <v>79</v>
      </c>
    </row>
    <row r="96" spans="2:66" s="1" customFormat="1" ht="22.5" customHeight="1">
      <c r="B96" s="27"/>
      <c r="C96" s="154" t="s">
        <v>151</v>
      </c>
      <c r="D96" s="154" t="s">
        <v>132</v>
      </c>
      <c r="E96" s="155" t="s">
        <v>152</v>
      </c>
      <c r="F96" s="156" t="s">
        <v>153</v>
      </c>
      <c r="G96" s="157" t="s">
        <v>135</v>
      </c>
      <c r="H96" s="158">
        <v>1</v>
      </c>
      <c r="I96" s="159">
        <v>0</v>
      </c>
      <c r="J96" s="159">
        <v>83.6</v>
      </c>
      <c r="K96" s="159">
        <f>ROUND(P96*H96,2)</f>
        <v>83.6</v>
      </c>
      <c r="L96" s="156" t="s">
        <v>136</v>
      </c>
      <c r="M96" s="181" t="str">
        <f t="shared" ref="M96" si="2">IF(K96&gt;AA96,"Cena shodná","Cena zvýšena")</f>
        <v>Cena zvýšena</v>
      </c>
      <c r="N96" s="192" t="s">
        <v>1</v>
      </c>
      <c r="O96" s="193" t="s">
        <v>40</v>
      </c>
      <c r="P96" s="194">
        <f>I96+J96</f>
        <v>83.6</v>
      </c>
      <c r="Q96" s="194">
        <f>ROUND(I96*H96,2)</f>
        <v>0</v>
      </c>
      <c r="R96" s="194">
        <f>ROUND(J96*H96,2)</f>
        <v>83.6</v>
      </c>
      <c r="S96" s="195">
        <v>0</v>
      </c>
      <c r="T96" s="195">
        <f>S96*H96</f>
        <v>0</v>
      </c>
      <c r="U96" s="195">
        <v>0</v>
      </c>
      <c r="V96" s="195">
        <f>U96*H96</f>
        <v>0</v>
      </c>
      <c r="W96" s="195">
        <v>0</v>
      </c>
      <c r="X96" s="195">
        <f>W96*H96</f>
        <v>0</v>
      </c>
      <c r="Y96" s="196" t="s">
        <v>1</v>
      </c>
      <c r="Z96" s="213">
        <f t="shared" ref="Z96" si="3">SUM((AA96/K96-1)*100)</f>
        <v>3.0023923444976175</v>
      </c>
      <c r="AA96" s="197">
        <v>86.11</v>
      </c>
      <c r="AS96" s="11" t="s">
        <v>137</v>
      </c>
      <c r="AU96" s="11" t="s">
        <v>132</v>
      </c>
      <c r="AV96" s="11" t="s">
        <v>79</v>
      </c>
      <c r="AZ96" s="11" t="s">
        <v>130</v>
      </c>
      <c r="BF96" s="164">
        <f>IF(O96="základní",K96,0)</f>
        <v>83.6</v>
      </c>
      <c r="BG96" s="164">
        <f>IF(O96="snížená",K96,0)</f>
        <v>0</v>
      </c>
      <c r="BH96" s="164">
        <f>IF(O96="zákl. přenesená",K96,0)</f>
        <v>0</v>
      </c>
      <c r="BI96" s="164">
        <f>IF(O96="sníž. přenesená",K96,0)</f>
        <v>0</v>
      </c>
      <c r="BJ96" s="164">
        <f>IF(O96="nulová",K96,0)</f>
        <v>0</v>
      </c>
      <c r="BK96" s="11" t="s">
        <v>79</v>
      </c>
      <c r="BL96" s="164">
        <f>ROUND(P96*H96,2)</f>
        <v>83.6</v>
      </c>
      <c r="BM96" s="11" t="s">
        <v>137</v>
      </c>
      <c r="BN96" s="11" t="s">
        <v>154</v>
      </c>
    </row>
    <row r="97" spans="2:66" s="1" customFormat="1">
      <c r="B97" s="27"/>
      <c r="C97" s="28"/>
      <c r="D97" s="165" t="s">
        <v>139</v>
      </c>
      <c r="E97" s="28"/>
      <c r="F97" s="166" t="s">
        <v>155</v>
      </c>
      <c r="G97" s="28"/>
      <c r="H97" s="28"/>
      <c r="I97" s="28"/>
      <c r="J97" s="28"/>
      <c r="K97" s="28"/>
      <c r="L97" s="28"/>
      <c r="M97" s="181"/>
      <c r="N97" s="198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200"/>
      <c r="Z97" s="211"/>
      <c r="AA97" s="201"/>
      <c r="AU97" s="11" t="s">
        <v>139</v>
      </c>
      <c r="AV97" s="11" t="s">
        <v>79</v>
      </c>
    </row>
    <row r="98" spans="2:66" s="1" customFormat="1" ht="22.5" customHeight="1">
      <c r="B98" s="27"/>
      <c r="C98" s="154" t="s">
        <v>156</v>
      </c>
      <c r="D98" s="154" t="s">
        <v>132</v>
      </c>
      <c r="E98" s="155" t="s">
        <v>157</v>
      </c>
      <c r="F98" s="156" t="s">
        <v>158</v>
      </c>
      <c r="G98" s="157" t="s">
        <v>135</v>
      </c>
      <c r="H98" s="158">
        <v>1</v>
      </c>
      <c r="I98" s="159">
        <v>0</v>
      </c>
      <c r="J98" s="159">
        <v>67.8</v>
      </c>
      <c r="K98" s="159">
        <f>ROUND(P98*H98,2)</f>
        <v>67.8</v>
      </c>
      <c r="L98" s="156" t="s">
        <v>136</v>
      </c>
      <c r="M98" s="181" t="str">
        <f>IF(K98&gt;AA98,"Cena shodná","Cena zvýšena")</f>
        <v>Cena zvýšena</v>
      </c>
      <c r="N98" s="192" t="s">
        <v>1</v>
      </c>
      <c r="O98" s="193" t="s">
        <v>40</v>
      </c>
      <c r="P98" s="194">
        <f>I98+J98</f>
        <v>67.8</v>
      </c>
      <c r="Q98" s="194">
        <f>ROUND(I98*H98,2)</f>
        <v>0</v>
      </c>
      <c r="R98" s="194">
        <f>ROUND(J98*H98,2)</f>
        <v>67.8</v>
      </c>
      <c r="S98" s="195">
        <v>0</v>
      </c>
      <c r="T98" s="195">
        <f>S98*H98</f>
        <v>0</v>
      </c>
      <c r="U98" s="195">
        <v>0</v>
      </c>
      <c r="V98" s="195">
        <f>U98*H98</f>
        <v>0</v>
      </c>
      <c r="W98" s="195">
        <v>0</v>
      </c>
      <c r="X98" s="195">
        <f>W98*H98</f>
        <v>0</v>
      </c>
      <c r="Y98" s="196" t="s">
        <v>1</v>
      </c>
      <c r="Z98" s="213">
        <f t="shared" ref="Z98" si="4">SUM((AA98/K98-1)*100)</f>
        <v>2.994100294985258</v>
      </c>
      <c r="AA98" s="197">
        <v>69.83</v>
      </c>
      <c r="AS98" s="11" t="s">
        <v>137</v>
      </c>
      <c r="AU98" s="11" t="s">
        <v>132</v>
      </c>
      <c r="AV98" s="11" t="s">
        <v>79</v>
      </c>
      <c r="AZ98" s="11" t="s">
        <v>130</v>
      </c>
      <c r="BF98" s="164">
        <f>IF(O98="základní",K98,0)</f>
        <v>67.8</v>
      </c>
      <c r="BG98" s="164">
        <f>IF(O98="snížená",K98,0)</f>
        <v>0</v>
      </c>
      <c r="BH98" s="164">
        <f>IF(O98="zákl. přenesená",K98,0)</f>
        <v>0</v>
      </c>
      <c r="BI98" s="164">
        <f>IF(O98="sníž. přenesená",K98,0)</f>
        <v>0</v>
      </c>
      <c r="BJ98" s="164">
        <f>IF(O98="nulová",K98,0)</f>
        <v>0</v>
      </c>
      <c r="BK98" s="11" t="s">
        <v>79</v>
      </c>
      <c r="BL98" s="164">
        <f>ROUND(P98*H98,2)</f>
        <v>67.8</v>
      </c>
      <c r="BM98" s="11" t="s">
        <v>137</v>
      </c>
      <c r="BN98" s="11" t="s">
        <v>159</v>
      </c>
    </row>
    <row r="99" spans="2:66" s="1" customFormat="1">
      <c r="B99" s="27"/>
      <c r="C99" s="28"/>
      <c r="D99" s="165" t="s">
        <v>139</v>
      </c>
      <c r="E99" s="28"/>
      <c r="F99" s="166" t="s">
        <v>160</v>
      </c>
      <c r="G99" s="28"/>
      <c r="H99" s="28"/>
      <c r="I99" s="28"/>
      <c r="J99" s="28"/>
      <c r="K99" s="28"/>
      <c r="L99" s="28"/>
      <c r="M99" s="181"/>
      <c r="N99" s="198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200"/>
      <c r="Z99" s="211"/>
      <c r="AA99" s="201"/>
      <c r="AU99" s="11" t="s">
        <v>139</v>
      </c>
      <c r="AV99" s="11" t="s">
        <v>79</v>
      </c>
    </row>
    <row r="100" spans="2:66" s="1" customFormat="1" ht="22.5" customHeight="1">
      <c r="B100" s="27"/>
      <c r="C100" s="154" t="s">
        <v>161</v>
      </c>
      <c r="D100" s="154" t="s">
        <v>132</v>
      </c>
      <c r="E100" s="155" t="s">
        <v>162</v>
      </c>
      <c r="F100" s="156" t="s">
        <v>163</v>
      </c>
      <c r="G100" s="157" t="s">
        <v>135</v>
      </c>
      <c r="H100" s="158">
        <v>1</v>
      </c>
      <c r="I100" s="159">
        <v>0</v>
      </c>
      <c r="J100" s="159">
        <v>67.8</v>
      </c>
      <c r="K100" s="159">
        <f>ROUND(P100*H100,2)</f>
        <v>67.8</v>
      </c>
      <c r="L100" s="156" t="s">
        <v>136</v>
      </c>
      <c r="M100" s="181" t="str">
        <f>IF(K100&gt;AA100,"Cena shodná","Cena zvýšena")</f>
        <v>Cena zvýšena</v>
      </c>
      <c r="N100" s="192" t="s">
        <v>1</v>
      </c>
      <c r="O100" s="193" t="s">
        <v>40</v>
      </c>
      <c r="P100" s="194">
        <f>I100+J100</f>
        <v>67.8</v>
      </c>
      <c r="Q100" s="194">
        <f>ROUND(I100*H100,2)</f>
        <v>0</v>
      </c>
      <c r="R100" s="194">
        <f>ROUND(J100*H100,2)</f>
        <v>67.8</v>
      </c>
      <c r="S100" s="195">
        <v>0</v>
      </c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5">
        <f>W100*H100</f>
        <v>0</v>
      </c>
      <c r="Y100" s="196" t="s">
        <v>1</v>
      </c>
      <c r="Z100" s="213">
        <f t="shared" ref="Z100" si="5">SUM((AA100/K100-1)*100)</f>
        <v>2.994100294985258</v>
      </c>
      <c r="AA100" s="197">
        <v>69.83</v>
      </c>
      <c r="AS100" s="11" t="s">
        <v>137</v>
      </c>
      <c r="AU100" s="11" t="s">
        <v>132</v>
      </c>
      <c r="AV100" s="11" t="s">
        <v>79</v>
      </c>
      <c r="AZ100" s="11" t="s">
        <v>130</v>
      </c>
      <c r="BF100" s="164">
        <f>IF(O100="základní",K100,0)</f>
        <v>67.8</v>
      </c>
      <c r="BG100" s="164">
        <f>IF(O100="snížená",K100,0)</f>
        <v>0</v>
      </c>
      <c r="BH100" s="164">
        <f>IF(O100="zákl. přenesená",K100,0)</f>
        <v>0</v>
      </c>
      <c r="BI100" s="164">
        <f>IF(O100="sníž. přenesená",K100,0)</f>
        <v>0</v>
      </c>
      <c r="BJ100" s="164">
        <f>IF(O100="nulová",K100,0)</f>
        <v>0</v>
      </c>
      <c r="BK100" s="11" t="s">
        <v>79</v>
      </c>
      <c r="BL100" s="164">
        <f>ROUND(P100*H100,2)</f>
        <v>67.8</v>
      </c>
      <c r="BM100" s="11" t="s">
        <v>137</v>
      </c>
      <c r="BN100" s="11" t="s">
        <v>164</v>
      </c>
    </row>
    <row r="101" spans="2:66" s="1" customFormat="1">
      <c r="B101" s="27"/>
      <c r="C101" s="28"/>
      <c r="D101" s="165" t="s">
        <v>139</v>
      </c>
      <c r="E101" s="28"/>
      <c r="F101" s="166" t="s">
        <v>165</v>
      </c>
      <c r="G101" s="28"/>
      <c r="H101" s="28"/>
      <c r="I101" s="28"/>
      <c r="J101" s="28"/>
      <c r="K101" s="28"/>
      <c r="L101" s="28"/>
      <c r="M101" s="181"/>
      <c r="N101" s="198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200"/>
      <c r="Z101" s="211"/>
      <c r="AA101" s="201"/>
      <c r="AU101" s="11" t="s">
        <v>139</v>
      </c>
      <c r="AV101" s="11" t="s">
        <v>79</v>
      </c>
    </row>
    <row r="102" spans="2:66" s="1" customFormat="1" ht="22.5" customHeight="1">
      <c r="B102" s="27"/>
      <c r="C102" s="154" t="s">
        <v>166</v>
      </c>
      <c r="D102" s="154" t="s">
        <v>132</v>
      </c>
      <c r="E102" s="155" t="s">
        <v>167</v>
      </c>
      <c r="F102" s="156" t="s">
        <v>168</v>
      </c>
      <c r="G102" s="157" t="s">
        <v>135</v>
      </c>
      <c r="H102" s="158">
        <v>1</v>
      </c>
      <c r="I102" s="159">
        <v>0</v>
      </c>
      <c r="J102" s="159">
        <v>67.8</v>
      </c>
      <c r="K102" s="159">
        <f>ROUND(P102*H102,2)</f>
        <v>67.8</v>
      </c>
      <c r="L102" s="156" t="s">
        <v>136</v>
      </c>
      <c r="M102" s="181" t="str">
        <f t="shared" ref="M102" si="6">IF(K102&gt;AA102,"Cena shodná","Cena zvýšena")</f>
        <v>Cena zvýšena</v>
      </c>
      <c r="N102" s="192" t="s">
        <v>1</v>
      </c>
      <c r="O102" s="193" t="s">
        <v>40</v>
      </c>
      <c r="P102" s="194">
        <f>I102+J102</f>
        <v>67.8</v>
      </c>
      <c r="Q102" s="194">
        <f>ROUND(I102*H102,2)</f>
        <v>0</v>
      </c>
      <c r="R102" s="194">
        <f>ROUND(J102*H102,2)</f>
        <v>67.8</v>
      </c>
      <c r="S102" s="195">
        <v>0</v>
      </c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5">
        <f>W102*H102</f>
        <v>0</v>
      </c>
      <c r="Y102" s="196" t="s">
        <v>1</v>
      </c>
      <c r="Z102" s="213">
        <f t="shared" ref="Z102" si="7">SUM((AA102/K102-1)*100)</f>
        <v>2.994100294985258</v>
      </c>
      <c r="AA102" s="197">
        <v>69.83</v>
      </c>
      <c r="AS102" s="11" t="s">
        <v>137</v>
      </c>
      <c r="AU102" s="11" t="s">
        <v>132</v>
      </c>
      <c r="AV102" s="11" t="s">
        <v>79</v>
      </c>
      <c r="AZ102" s="11" t="s">
        <v>130</v>
      </c>
      <c r="BF102" s="164">
        <f>IF(O102="základní",K102,0)</f>
        <v>67.8</v>
      </c>
      <c r="BG102" s="164">
        <f>IF(O102="snížená",K102,0)</f>
        <v>0</v>
      </c>
      <c r="BH102" s="164">
        <f>IF(O102="zákl. přenesená",K102,0)</f>
        <v>0</v>
      </c>
      <c r="BI102" s="164">
        <f>IF(O102="sníž. přenesená",K102,0)</f>
        <v>0</v>
      </c>
      <c r="BJ102" s="164">
        <f>IF(O102="nulová",K102,0)</f>
        <v>0</v>
      </c>
      <c r="BK102" s="11" t="s">
        <v>79</v>
      </c>
      <c r="BL102" s="164">
        <f>ROUND(P102*H102,2)</f>
        <v>67.8</v>
      </c>
      <c r="BM102" s="11" t="s">
        <v>137</v>
      </c>
      <c r="BN102" s="11" t="s">
        <v>169</v>
      </c>
    </row>
    <row r="103" spans="2:66" s="1" customFormat="1">
      <c r="B103" s="27"/>
      <c r="C103" s="28"/>
      <c r="D103" s="165" t="s">
        <v>139</v>
      </c>
      <c r="E103" s="28"/>
      <c r="F103" s="166" t="s">
        <v>170</v>
      </c>
      <c r="G103" s="28"/>
      <c r="H103" s="28"/>
      <c r="I103" s="28"/>
      <c r="J103" s="28"/>
      <c r="K103" s="28"/>
      <c r="L103" s="28"/>
      <c r="M103" s="181"/>
      <c r="N103" s="198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200"/>
      <c r="Z103" s="211"/>
      <c r="AA103" s="201"/>
      <c r="AU103" s="11" t="s">
        <v>139</v>
      </c>
      <c r="AV103" s="11" t="s">
        <v>79</v>
      </c>
    </row>
    <row r="104" spans="2:66" s="1" customFormat="1" ht="22.5" customHeight="1">
      <c r="B104" s="27"/>
      <c r="C104" s="154" t="s">
        <v>171</v>
      </c>
      <c r="D104" s="154" t="s">
        <v>132</v>
      </c>
      <c r="E104" s="155" t="s">
        <v>172</v>
      </c>
      <c r="F104" s="156" t="s">
        <v>173</v>
      </c>
      <c r="G104" s="157" t="s">
        <v>135</v>
      </c>
      <c r="H104" s="158">
        <v>1</v>
      </c>
      <c r="I104" s="159">
        <v>0</v>
      </c>
      <c r="J104" s="159">
        <v>67.8</v>
      </c>
      <c r="K104" s="159">
        <f>ROUND(P104*H104,2)</f>
        <v>67.8</v>
      </c>
      <c r="L104" s="156" t="s">
        <v>136</v>
      </c>
      <c r="M104" s="181" t="str">
        <f>IF(K104&gt;AA104,"Cena shodná","Cena zvýšena")</f>
        <v>Cena zvýšena</v>
      </c>
      <c r="N104" s="192" t="s">
        <v>1</v>
      </c>
      <c r="O104" s="193" t="s">
        <v>40</v>
      </c>
      <c r="P104" s="194">
        <f>I104+J104</f>
        <v>67.8</v>
      </c>
      <c r="Q104" s="194">
        <f>ROUND(I104*H104,2)</f>
        <v>0</v>
      </c>
      <c r="R104" s="194">
        <f>ROUND(J104*H104,2)</f>
        <v>67.8</v>
      </c>
      <c r="S104" s="195">
        <v>0</v>
      </c>
      <c r="T104" s="195">
        <f>S104*H104</f>
        <v>0</v>
      </c>
      <c r="U104" s="195">
        <v>0</v>
      </c>
      <c r="V104" s="195">
        <f>U104*H104</f>
        <v>0</v>
      </c>
      <c r="W104" s="195">
        <v>0</v>
      </c>
      <c r="X104" s="195">
        <f>W104*H104</f>
        <v>0</v>
      </c>
      <c r="Y104" s="196" t="s">
        <v>1</v>
      </c>
      <c r="Z104" s="213">
        <f t="shared" ref="Z104" si="8">SUM((AA104/K104-1)*100)</f>
        <v>2.994100294985258</v>
      </c>
      <c r="AA104" s="197">
        <v>69.83</v>
      </c>
      <c r="AS104" s="11" t="s">
        <v>137</v>
      </c>
      <c r="AU104" s="11" t="s">
        <v>132</v>
      </c>
      <c r="AV104" s="11" t="s">
        <v>79</v>
      </c>
      <c r="AZ104" s="11" t="s">
        <v>130</v>
      </c>
      <c r="BF104" s="164">
        <f>IF(O104="základní",K104,0)</f>
        <v>67.8</v>
      </c>
      <c r="BG104" s="164">
        <f>IF(O104="snížená",K104,0)</f>
        <v>0</v>
      </c>
      <c r="BH104" s="164">
        <f>IF(O104="zákl. přenesená",K104,0)</f>
        <v>0</v>
      </c>
      <c r="BI104" s="164">
        <f>IF(O104="sníž. přenesená",K104,0)</f>
        <v>0</v>
      </c>
      <c r="BJ104" s="164">
        <f>IF(O104="nulová",K104,0)</f>
        <v>0</v>
      </c>
      <c r="BK104" s="11" t="s">
        <v>79</v>
      </c>
      <c r="BL104" s="164">
        <f>ROUND(P104*H104,2)</f>
        <v>67.8</v>
      </c>
      <c r="BM104" s="11" t="s">
        <v>137</v>
      </c>
      <c r="BN104" s="11" t="s">
        <v>174</v>
      </c>
    </row>
    <row r="105" spans="2:66" s="1" customFormat="1">
      <c r="B105" s="27"/>
      <c r="C105" s="28"/>
      <c r="D105" s="165" t="s">
        <v>139</v>
      </c>
      <c r="E105" s="28"/>
      <c r="F105" s="166" t="s">
        <v>175</v>
      </c>
      <c r="G105" s="28"/>
      <c r="H105" s="28"/>
      <c r="I105" s="28"/>
      <c r="J105" s="28"/>
      <c r="K105" s="28"/>
      <c r="L105" s="28"/>
      <c r="M105" s="181"/>
      <c r="N105" s="198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200"/>
      <c r="Z105" s="211"/>
      <c r="AA105" s="201"/>
      <c r="AU105" s="11" t="s">
        <v>139</v>
      </c>
      <c r="AV105" s="11" t="s">
        <v>79</v>
      </c>
    </row>
    <row r="106" spans="2:66" s="1" customFormat="1" ht="22.5" customHeight="1">
      <c r="B106" s="27"/>
      <c r="C106" s="154" t="s">
        <v>79</v>
      </c>
      <c r="D106" s="154" t="s">
        <v>132</v>
      </c>
      <c r="E106" s="155" t="s">
        <v>176</v>
      </c>
      <c r="F106" s="156" t="s">
        <v>177</v>
      </c>
      <c r="G106" s="157" t="s">
        <v>135</v>
      </c>
      <c r="H106" s="158">
        <v>1</v>
      </c>
      <c r="I106" s="159">
        <v>0</v>
      </c>
      <c r="J106" s="159">
        <v>114</v>
      </c>
      <c r="K106" s="159">
        <f>ROUND(P106*H106,2)</f>
        <v>114</v>
      </c>
      <c r="L106" s="156" t="s">
        <v>136</v>
      </c>
      <c r="M106" s="181" t="str">
        <f>IF(K106&gt;AA106,"Cena shodná","Cena zvýšena")</f>
        <v>Cena zvýšena</v>
      </c>
      <c r="N106" s="192" t="s">
        <v>1</v>
      </c>
      <c r="O106" s="193" t="s">
        <v>40</v>
      </c>
      <c r="P106" s="194">
        <f>I106+J106</f>
        <v>114</v>
      </c>
      <c r="Q106" s="194">
        <f>ROUND(I106*H106,2)</f>
        <v>0</v>
      </c>
      <c r="R106" s="194">
        <f>ROUND(J106*H106,2)</f>
        <v>114</v>
      </c>
      <c r="S106" s="195">
        <v>0</v>
      </c>
      <c r="T106" s="195">
        <f>S106*H106</f>
        <v>0</v>
      </c>
      <c r="U106" s="195">
        <v>0</v>
      </c>
      <c r="V106" s="195">
        <f>U106*H106</f>
        <v>0</v>
      </c>
      <c r="W106" s="195">
        <v>0</v>
      </c>
      <c r="X106" s="195">
        <f>W106*H106</f>
        <v>0</v>
      </c>
      <c r="Y106" s="196" t="s">
        <v>1</v>
      </c>
      <c r="Z106" s="213">
        <f t="shared" ref="Z106" si="9">SUM((AA106/K106-1)*100)</f>
        <v>3.0000000000000027</v>
      </c>
      <c r="AA106" s="197">
        <v>117.42</v>
      </c>
      <c r="AS106" s="11" t="s">
        <v>137</v>
      </c>
      <c r="AU106" s="11" t="s">
        <v>132</v>
      </c>
      <c r="AV106" s="11" t="s">
        <v>79</v>
      </c>
      <c r="AZ106" s="11" t="s">
        <v>130</v>
      </c>
      <c r="BF106" s="164">
        <f>IF(O106="základní",K106,0)</f>
        <v>114</v>
      </c>
      <c r="BG106" s="164">
        <f>IF(O106="snížená",K106,0)</f>
        <v>0</v>
      </c>
      <c r="BH106" s="164">
        <f>IF(O106="zákl. přenesená",K106,0)</f>
        <v>0</v>
      </c>
      <c r="BI106" s="164">
        <f>IF(O106="sníž. přenesená",K106,0)</f>
        <v>0</v>
      </c>
      <c r="BJ106" s="164">
        <f>IF(O106="nulová",K106,0)</f>
        <v>0</v>
      </c>
      <c r="BK106" s="11" t="s">
        <v>79</v>
      </c>
      <c r="BL106" s="164">
        <f>ROUND(P106*H106,2)</f>
        <v>114</v>
      </c>
      <c r="BM106" s="11" t="s">
        <v>137</v>
      </c>
      <c r="BN106" s="11" t="s">
        <v>178</v>
      </c>
    </row>
    <row r="107" spans="2:66" s="1" customFormat="1" ht="39">
      <c r="B107" s="27"/>
      <c r="C107" s="28"/>
      <c r="D107" s="165" t="s">
        <v>139</v>
      </c>
      <c r="E107" s="28"/>
      <c r="F107" s="166" t="s">
        <v>179</v>
      </c>
      <c r="G107" s="28"/>
      <c r="H107" s="28"/>
      <c r="I107" s="28"/>
      <c r="J107" s="28"/>
      <c r="K107" s="28"/>
      <c r="L107" s="28"/>
      <c r="M107" s="181"/>
      <c r="N107" s="198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200"/>
      <c r="Z107" s="211"/>
      <c r="AA107" s="201"/>
      <c r="AU107" s="11" t="s">
        <v>139</v>
      </c>
      <c r="AV107" s="11" t="s">
        <v>79</v>
      </c>
    </row>
    <row r="108" spans="2:66" s="1" customFormat="1" ht="22.5" customHeight="1">
      <c r="B108" s="27"/>
      <c r="C108" s="154" t="s">
        <v>81</v>
      </c>
      <c r="D108" s="154" t="s">
        <v>132</v>
      </c>
      <c r="E108" s="155" t="s">
        <v>180</v>
      </c>
      <c r="F108" s="156" t="s">
        <v>181</v>
      </c>
      <c r="G108" s="157" t="s">
        <v>135</v>
      </c>
      <c r="H108" s="158">
        <v>1</v>
      </c>
      <c r="I108" s="159">
        <v>0</v>
      </c>
      <c r="J108" s="159">
        <v>114</v>
      </c>
      <c r="K108" s="159">
        <f>ROUND(P108*H108,2)</f>
        <v>114</v>
      </c>
      <c r="L108" s="156" t="s">
        <v>136</v>
      </c>
      <c r="M108" s="181" t="str">
        <f>IF(K108&gt;AA108,"Cena shodná","Cena zvýšena")</f>
        <v>Cena zvýšena</v>
      </c>
      <c r="N108" s="192" t="s">
        <v>1</v>
      </c>
      <c r="O108" s="193" t="s">
        <v>40</v>
      </c>
      <c r="P108" s="194">
        <f>I108+J108</f>
        <v>114</v>
      </c>
      <c r="Q108" s="194">
        <f>ROUND(I108*H108,2)</f>
        <v>0</v>
      </c>
      <c r="R108" s="194">
        <f>ROUND(J108*H108,2)</f>
        <v>114</v>
      </c>
      <c r="S108" s="195">
        <v>0</v>
      </c>
      <c r="T108" s="195">
        <f>S108*H108</f>
        <v>0</v>
      </c>
      <c r="U108" s="195">
        <v>0</v>
      </c>
      <c r="V108" s="195">
        <f>U108*H108</f>
        <v>0</v>
      </c>
      <c r="W108" s="195">
        <v>0</v>
      </c>
      <c r="X108" s="195">
        <f>W108*H108</f>
        <v>0</v>
      </c>
      <c r="Y108" s="196" t="s">
        <v>1</v>
      </c>
      <c r="Z108" s="213">
        <f t="shared" ref="Z108:Z170" si="10">SUM((AA108/K108-1)*100)</f>
        <v>3.0000000000000027</v>
      </c>
      <c r="AA108" s="197">
        <v>117.42</v>
      </c>
      <c r="AS108" s="11" t="s">
        <v>137</v>
      </c>
      <c r="AU108" s="11" t="s">
        <v>132</v>
      </c>
      <c r="AV108" s="11" t="s">
        <v>79</v>
      </c>
      <c r="AZ108" s="11" t="s">
        <v>130</v>
      </c>
      <c r="BF108" s="164">
        <f>IF(O108="základní",K108,0)</f>
        <v>114</v>
      </c>
      <c r="BG108" s="164">
        <f>IF(O108="snížená",K108,0)</f>
        <v>0</v>
      </c>
      <c r="BH108" s="164">
        <f>IF(O108="zákl. přenesená",K108,0)</f>
        <v>0</v>
      </c>
      <c r="BI108" s="164">
        <f>IF(O108="sníž. přenesená",K108,0)</f>
        <v>0</v>
      </c>
      <c r="BJ108" s="164">
        <f>IF(O108="nulová",K108,0)</f>
        <v>0</v>
      </c>
      <c r="BK108" s="11" t="s">
        <v>79</v>
      </c>
      <c r="BL108" s="164">
        <f>ROUND(P108*H108,2)</f>
        <v>114</v>
      </c>
      <c r="BM108" s="11" t="s">
        <v>137</v>
      </c>
      <c r="BN108" s="11" t="s">
        <v>182</v>
      </c>
    </row>
    <row r="109" spans="2:66" s="1" customFormat="1" ht="39">
      <c r="B109" s="27"/>
      <c r="C109" s="28"/>
      <c r="D109" s="165" t="s">
        <v>139</v>
      </c>
      <c r="E109" s="28"/>
      <c r="F109" s="166" t="s">
        <v>183</v>
      </c>
      <c r="G109" s="28"/>
      <c r="H109" s="28"/>
      <c r="I109" s="28"/>
      <c r="J109" s="28"/>
      <c r="K109" s="28"/>
      <c r="L109" s="28"/>
      <c r="M109" s="181"/>
      <c r="N109" s="198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200"/>
      <c r="Z109" s="213"/>
      <c r="AA109" s="201"/>
      <c r="AU109" s="11" t="s">
        <v>139</v>
      </c>
      <c r="AV109" s="11" t="s">
        <v>79</v>
      </c>
    </row>
    <row r="110" spans="2:66" s="1" customFormat="1" ht="22.5" customHeight="1">
      <c r="B110" s="27"/>
      <c r="C110" s="154" t="s">
        <v>184</v>
      </c>
      <c r="D110" s="154" t="s">
        <v>132</v>
      </c>
      <c r="E110" s="155" t="s">
        <v>185</v>
      </c>
      <c r="F110" s="156" t="s">
        <v>186</v>
      </c>
      <c r="G110" s="157" t="s">
        <v>135</v>
      </c>
      <c r="H110" s="158">
        <v>1</v>
      </c>
      <c r="I110" s="159">
        <v>0</v>
      </c>
      <c r="J110" s="159">
        <v>114</v>
      </c>
      <c r="K110" s="159">
        <f>ROUND(P110*H110,2)</f>
        <v>114</v>
      </c>
      <c r="L110" s="156" t="s">
        <v>136</v>
      </c>
      <c r="M110" s="181" t="str">
        <f t="shared" ref="M110:M132" si="11">IF(K110&gt;AA110,"Cena shodná","Cena zvýšena")</f>
        <v>Cena zvýšena</v>
      </c>
      <c r="N110" s="192" t="s">
        <v>1</v>
      </c>
      <c r="O110" s="193" t="s">
        <v>40</v>
      </c>
      <c r="P110" s="194">
        <f>I110+J110</f>
        <v>114</v>
      </c>
      <c r="Q110" s="194">
        <f>ROUND(I110*H110,2)</f>
        <v>0</v>
      </c>
      <c r="R110" s="194">
        <f>ROUND(J110*H110,2)</f>
        <v>114</v>
      </c>
      <c r="S110" s="195">
        <v>0</v>
      </c>
      <c r="T110" s="195">
        <f>S110*H110</f>
        <v>0</v>
      </c>
      <c r="U110" s="195">
        <v>0</v>
      </c>
      <c r="V110" s="195">
        <f>U110*H110</f>
        <v>0</v>
      </c>
      <c r="W110" s="195">
        <v>0</v>
      </c>
      <c r="X110" s="195">
        <f>W110*H110</f>
        <v>0</v>
      </c>
      <c r="Y110" s="196" t="s">
        <v>1</v>
      </c>
      <c r="Z110" s="213">
        <f t="shared" si="10"/>
        <v>3.0000000000000027</v>
      </c>
      <c r="AA110" s="197">
        <v>117.42</v>
      </c>
      <c r="AS110" s="11" t="s">
        <v>137</v>
      </c>
      <c r="AU110" s="11" t="s">
        <v>132</v>
      </c>
      <c r="AV110" s="11" t="s">
        <v>79</v>
      </c>
      <c r="AZ110" s="11" t="s">
        <v>130</v>
      </c>
      <c r="BF110" s="164">
        <f>IF(O110="základní",K110,0)</f>
        <v>114</v>
      </c>
      <c r="BG110" s="164">
        <f>IF(O110="snížená",K110,0)</f>
        <v>0</v>
      </c>
      <c r="BH110" s="164">
        <f>IF(O110="zákl. přenesená",K110,0)</f>
        <v>0</v>
      </c>
      <c r="BI110" s="164">
        <f>IF(O110="sníž. přenesená",K110,0)</f>
        <v>0</v>
      </c>
      <c r="BJ110" s="164">
        <f>IF(O110="nulová",K110,0)</f>
        <v>0</v>
      </c>
      <c r="BK110" s="11" t="s">
        <v>79</v>
      </c>
      <c r="BL110" s="164">
        <f>ROUND(P110*H110,2)</f>
        <v>114</v>
      </c>
      <c r="BM110" s="11" t="s">
        <v>137</v>
      </c>
      <c r="BN110" s="11" t="s">
        <v>187</v>
      </c>
    </row>
    <row r="111" spans="2:66" s="1" customFormat="1" ht="39">
      <c r="B111" s="27"/>
      <c r="C111" s="28"/>
      <c r="D111" s="165" t="s">
        <v>139</v>
      </c>
      <c r="E111" s="28"/>
      <c r="F111" s="166" t="s">
        <v>188</v>
      </c>
      <c r="G111" s="28"/>
      <c r="H111" s="28"/>
      <c r="I111" s="28"/>
      <c r="J111" s="28"/>
      <c r="K111" s="28"/>
      <c r="L111" s="28"/>
      <c r="M111" s="181"/>
      <c r="N111" s="198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200"/>
      <c r="Z111" s="213"/>
      <c r="AA111" s="201"/>
      <c r="AU111" s="11" t="s">
        <v>139</v>
      </c>
      <c r="AV111" s="11" t="s">
        <v>79</v>
      </c>
    </row>
    <row r="112" spans="2:66" s="1" customFormat="1" ht="22.5" customHeight="1">
      <c r="B112" s="27"/>
      <c r="C112" s="154" t="s">
        <v>129</v>
      </c>
      <c r="D112" s="154" t="s">
        <v>132</v>
      </c>
      <c r="E112" s="155" t="s">
        <v>189</v>
      </c>
      <c r="F112" s="156" t="s">
        <v>190</v>
      </c>
      <c r="G112" s="157" t="s">
        <v>135</v>
      </c>
      <c r="H112" s="158">
        <v>1</v>
      </c>
      <c r="I112" s="159">
        <v>0</v>
      </c>
      <c r="J112" s="159">
        <v>1310</v>
      </c>
      <c r="K112" s="159">
        <f>ROUND(P112*H112,2)</f>
        <v>1310</v>
      </c>
      <c r="L112" s="156" t="s">
        <v>136</v>
      </c>
      <c r="M112" s="181" t="str">
        <f t="shared" si="11"/>
        <v>Cena zvýšena</v>
      </c>
      <c r="N112" s="192" t="s">
        <v>1</v>
      </c>
      <c r="O112" s="193" t="s">
        <v>40</v>
      </c>
      <c r="P112" s="194">
        <f>I112+J112</f>
        <v>1310</v>
      </c>
      <c r="Q112" s="194">
        <f>ROUND(I112*H112,2)</f>
        <v>0</v>
      </c>
      <c r="R112" s="194">
        <f>ROUND(J112*H112,2)</f>
        <v>1310</v>
      </c>
      <c r="S112" s="195">
        <v>0</v>
      </c>
      <c r="T112" s="195">
        <f>S112*H112</f>
        <v>0</v>
      </c>
      <c r="U112" s="195">
        <v>0</v>
      </c>
      <c r="V112" s="195">
        <f>U112*H112</f>
        <v>0</v>
      </c>
      <c r="W112" s="195">
        <v>0</v>
      </c>
      <c r="X112" s="195">
        <f>W112*H112</f>
        <v>0</v>
      </c>
      <c r="Y112" s="196" t="s">
        <v>1</v>
      </c>
      <c r="Z112" s="213">
        <f t="shared" si="10"/>
        <v>3.0000000000000027</v>
      </c>
      <c r="AA112" s="197">
        <v>1349.3</v>
      </c>
      <c r="AS112" s="11" t="s">
        <v>137</v>
      </c>
      <c r="AU112" s="11" t="s">
        <v>132</v>
      </c>
      <c r="AV112" s="11" t="s">
        <v>79</v>
      </c>
      <c r="AZ112" s="11" t="s">
        <v>130</v>
      </c>
      <c r="BF112" s="164">
        <f>IF(O112="základní",K112,0)</f>
        <v>1310</v>
      </c>
      <c r="BG112" s="164">
        <f>IF(O112="snížená",K112,0)</f>
        <v>0</v>
      </c>
      <c r="BH112" s="164">
        <f>IF(O112="zákl. přenesená",K112,0)</f>
        <v>0</v>
      </c>
      <c r="BI112" s="164">
        <f>IF(O112="sníž. přenesená",K112,0)</f>
        <v>0</v>
      </c>
      <c r="BJ112" s="164">
        <f>IF(O112="nulová",K112,0)</f>
        <v>0</v>
      </c>
      <c r="BK112" s="11" t="s">
        <v>79</v>
      </c>
      <c r="BL112" s="164">
        <f>ROUND(P112*H112,2)</f>
        <v>1310</v>
      </c>
      <c r="BM112" s="11" t="s">
        <v>137</v>
      </c>
      <c r="BN112" s="11" t="s">
        <v>191</v>
      </c>
    </row>
    <row r="113" spans="2:66" s="1" customFormat="1" ht="19.5">
      <c r="B113" s="27"/>
      <c r="C113" s="28"/>
      <c r="D113" s="165" t="s">
        <v>139</v>
      </c>
      <c r="E113" s="28"/>
      <c r="F113" s="166" t="s">
        <v>192</v>
      </c>
      <c r="G113" s="28"/>
      <c r="H113" s="28"/>
      <c r="I113" s="28"/>
      <c r="J113" s="28"/>
      <c r="K113" s="28"/>
      <c r="L113" s="28"/>
      <c r="M113" s="181"/>
      <c r="N113" s="198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200"/>
      <c r="Z113" s="213"/>
      <c r="AA113" s="201"/>
      <c r="AU113" s="11" t="s">
        <v>139</v>
      </c>
      <c r="AV113" s="11" t="s">
        <v>79</v>
      </c>
    </row>
    <row r="114" spans="2:66" s="1" customFormat="1" ht="22.5" customHeight="1">
      <c r="B114" s="27"/>
      <c r="C114" s="154" t="s">
        <v>193</v>
      </c>
      <c r="D114" s="154" t="s">
        <v>132</v>
      </c>
      <c r="E114" s="155" t="s">
        <v>194</v>
      </c>
      <c r="F114" s="156" t="s">
        <v>195</v>
      </c>
      <c r="G114" s="157" t="s">
        <v>135</v>
      </c>
      <c r="H114" s="158">
        <v>1</v>
      </c>
      <c r="I114" s="159">
        <v>0</v>
      </c>
      <c r="J114" s="159">
        <v>1370</v>
      </c>
      <c r="K114" s="159">
        <f>ROUND(P114*H114,2)</f>
        <v>1370</v>
      </c>
      <c r="L114" s="156" t="s">
        <v>136</v>
      </c>
      <c r="M114" s="181" t="str">
        <f t="shared" ref="M114" si="12">IF(K114&gt;AA114,"Cena shodná","Cena zvýšena")</f>
        <v>Cena zvýšena</v>
      </c>
      <c r="N114" s="192" t="s">
        <v>1</v>
      </c>
      <c r="O114" s="193" t="s">
        <v>40</v>
      </c>
      <c r="P114" s="194">
        <f>I114+J114</f>
        <v>1370</v>
      </c>
      <c r="Q114" s="194">
        <f>ROUND(I114*H114,2)</f>
        <v>0</v>
      </c>
      <c r="R114" s="194">
        <f>ROUND(J114*H114,2)</f>
        <v>1370</v>
      </c>
      <c r="S114" s="195">
        <v>0</v>
      </c>
      <c r="T114" s="195">
        <f>S114*H114</f>
        <v>0</v>
      </c>
      <c r="U114" s="195">
        <v>0</v>
      </c>
      <c r="V114" s="195">
        <f>U114*H114</f>
        <v>0</v>
      </c>
      <c r="W114" s="195">
        <v>0</v>
      </c>
      <c r="X114" s="195">
        <f>W114*H114</f>
        <v>0</v>
      </c>
      <c r="Y114" s="196" t="s">
        <v>1</v>
      </c>
      <c r="Z114" s="213">
        <f t="shared" si="10"/>
        <v>3.0000000000000027</v>
      </c>
      <c r="AA114" s="197">
        <v>1411.1</v>
      </c>
      <c r="AS114" s="11" t="s">
        <v>137</v>
      </c>
      <c r="AU114" s="11" t="s">
        <v>132</v>
      </c>
      <c r="AV114" s="11" t="s">
        <v>79</v>
      </c>
      <c r="AZ114" s="11" t="s">
        <v>130</v>
      </c>
      <c r="BF114" s="164">
        <f>IF(O114="základní",K114,0)</f>
        <v>1370</v>
      </c>
      <c r="BG114" s="164">
        <f>IF(O114="snížená",K114,0)</f>
        <v>0</v>
      </c>
      <c r="BH114" s="164">
        <f>IF(O114="zákl. přenesená",K114,0)</f>
        <v>0</v>
      </c>
      <c r="BI114" s="164">
        <f>IF(O114="sníž. přenesená",K114,0)</f>
        <v>0</v>
      </c>
      <c r="BJ114" s="164">
        <f>IF(O114="nulová",K114,0)</f>
        <v>0</v>
      </c>
      <c r="BK114" s="11" t="s">
        <v>79</v>
      </c>
      <c r="BL114" s="164">
        <f>ROUND(P114*H114,2)</f>
        <v>1370</v>
      </c>
      <c r="BM114" s="11" t="s">
        <v>137</v>
      </c>
      <c r="BN114" s="11" t="s">
        <v>196</v>
      </c>
    </row>
    <row r="115" spans="2:66" s="1" customFormat="1" ht="19.5">
      <c r="B115" s="27"/>
      <c r="C115" s="28"/>
      <c r="D115" s="165" t="s">
        <v>139</v>
      </c>
      <c r="E115" s="28"/>
      <c r="F115" s="166" t="s">
        <v>197</v>
      </c>
      <c r="G115" s="28"/>
      <c r="H115" s="28"/>
      <c r="I115" s="28"/>
      <c r="J115" s="28"/>
      <c r="K115" s="28"/>
      <c r="L115" s="28"/>
      <c r="M115" s="181"/>
      <c r="N115" s="198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200"/>
      <c r="Z115" s="213"/>
      <c r="AA115" s="201"/>
      <c r="AU115" s="11" t="s">
        <v>139</v>
      </c>
      <c r="AV115" s="11" t="s">
        <v>79</v>
      </c>
    </row>
    <row r="116" spans="2:66" s="1" customFormat="1" ht="22.5" customHeight="1">
      <c r="B116" s="27"/>
      <c r="C116" s="154" t="s">
        <v>198</v>
      </c>
      <c r="D116" s="154" t="s">
        <v>132</v>
      </c>
      <c r="E116" s="155" t="s">
        <v>199</v>
      </c>
      <c r="F116" s="156" t="s">
        <v>200</v>
      </c>
      <c r="G116" s="157" t="s">
        <v>135</v>
      </c>
      <c r="H116" s="158">
        <v>1</v>
      </c>
      <c r="I116" s="159">
        <v>0</v>
      </c>
      <c r="J116" s="159">
        <v>1980</v>
      </c>
      <c r="K116" s="159">
        <f>ROUND(P116*H116,2)</f>
        <v>1980</v>
      </c>
      <c r="L116" s="156" t="s">
        <v>136</v>
      </c>
      <c r="M116" s="181" t="str">
        <f t="shared" si="11"/>
        <v>Cena zvýšena</v>
      </c>
      <c r="N116" s="192" t="s">
        <v>1</v>
      </c>
      <c r="O116" s="193" t="s">
        <v>40</v>
      </c>
      <c r="P116" s="194">
        <f>I116+J116</f>
        <v>1980</v>
      </c>
      <c r="Q116" s="194">
        <f>ROUND(I116*H116,2)</f>
        <v>0</v>
      </c>
      <c r="R116" s="194">
        <f>ROUND(J116*H116,2)</f>
        <v>1980</v>
      </c>
      <c r="S116" s="195">
        <v>0</v>
      </c>
      <c r="T116" s="195">
        <f>S116*H116</f>
        <v>0</v>
      </c>
      <c r="U116" s="195">
        <v>0</v>
      </c>
      <c r="V116" s="195">
        <f>U116*H116</f>
        <v>0</v>
      </c>
      <c r="W116" s="195">
        <v>0</v>
      </c>
      <c r="X116" s="195">
        <f>W116*H116</f>
        <v>0</v>
      </c>
      <c r="Y116" s="196" t="s">
        <v>1</v>
      </c>
      <c r="Z116" s="213">
        <f t="shared" si="10"/>
        <v>3.0000000000000027</v>
      </c>
      <c r="AA116" s="197">
        <v>2039.4</v>
      </c>
      <c r="AS116" s="11" t="s">
        <v>137</v>
      </c>
      <c r="AU116" s="11" t="s">
        <v>132</v>
      </c>
      <c r="AV116" s="11" t="s">
        <v>79</v>
      </c>
      <c r="AZ116" s="11" t="s">
        <v>130</v>
      </c>
      <c r="BF116" s="164">
        <f>IF(O116="základní",K116,0)</f>
        <v>1980</v>
      </c>
      <c r="BG116" s="164">
        <f>IF(O116="snížená",K116,0)</f>
        <v>0</v>
      </c>
      <c r="BH116" s="164">
        <f>IF(O116="zákl. přenesená",K116,0)</f>
        <v>0</v>
      </c>
      <c r="BI116" s="164">
        <f>IF(O116="sníž. přenesená",K116,0)</f>
        <v>0</v>
      </c>
      <c r="BJ116" s="164">
        <f>IF(O116="nulová",K116,0)</f>
        <v>0</v>
      </c>
      <c r="BK116" s="11" t="s">
        <v>79</v>
      </c>
      <c r="BL116" s="164">
        <f>ROUND(P116*H116,2)</f>
        <v>1980</v>
      </c>
      <c r="BM116" s="11" t="s">
        <v>137</v>
      </c>
      <c r="BN116" s="11" t="s">
        <v>201</v>
      </c>
    </row>
    <row r="117" spans="2:66" s="1" customFormat="1" ht="19.5">
      <c r="B117" s="27"/>
      <c r="C117" s="28"/>
      <c r="D117" s="165" t="s">
        <v>139</v>
      </c>
      <c r="E117" s="28"/>
      <c r="F117" s="166" t="s">
        <v>202</v>
      </c>
      <c r="G117" s="28"/>
      <c r="H117" s="28"/>
      <c r="I117" s="28"/>
      <c r="J117" s="28"/>
      <c r="K117" s="28"/>
      <c r="L117" s="28"/>
      <c r="M117" s="181"/>
      <c r="N117" s="198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/>
      <c r="Y117" s="200"/>
      <c r="Z117" s="213"/>
      <c r="AA117" s="201"/>
      <c r="AU117" s="11" t="s">
        <v>139</v>
      </c>
      <c r="AV117" s="11" t="s">
        <v>79</v>
      </c>
    </row>
    <row r="118" spans="2:66" s="1" customFormat="1" ht="22.5" customHeight="1">
      <c r="B118" s="27"/>
      <c r="C118" s="154" t="s">
        <v>203</v>
      </c>
      <c r="D118" s="154" t="s">
        <v>132</v>
      </c>
      <c r="E118" s="155" t="s">
        <v>204</v>
      </c>
      <c r="F118" s="156" t="s">
        <v>205</v>
      </c>
      <c r="G118" s="157" t="s">
        <v>135</v>
      </c>
      <c r="H118" s="158">
        <v>1</v>
      </c>
      <c r="I118" s="159">
        <v>0</v>
      </c>
      <c r="J118" s="159">
        <v>2000</v>
      </c>
      <c r="K118" s="159">
        <f>ROUND(P118*H118,2)</f>
        <v>2000</v>
      </c>
      <c r="L118" s="156" t="s">
        <v>136</v>
      </c>
      <c r="M118" s="181" t="str">
        <f t="shared" si="11"/>
        <v>Cena zvýšena</v>
      </c>
      <c r="N118" s="192" t="s">
        <v>1</v>
      </c>
      <c r="O118" s="193" t="s">
        <v>40</v>
      </c>
      <c r="P118" s="194">
        <f>I118+J118</f>
        <v>2000</v>
      </c>
      <c r="Q118" s="194">
        <f>ROUND(I118*H118,2)</f>
        <v>0</v>
      </c>
      <c r="R118" s="194">
        <f>ROUND(J118*H118,2)</f>
        <v>2000</v>
      </c>
      <c r="S118" s="195">
        <v>0</v>
      </c>
      <c r="T118" s="195">
        <f>S118*H118</f>
        <v>0</v>
      </c>
      <c r="U118" s="195">
        <v>0</v>
      </c>
      <c r="V118" s="195">
        <f>U118*H118</f>
        <v>0</v>
      </c>
      <c r="W118" s="195">
        <v>0</v>
      </c>
      <c r="X118" s="195">
        <f>W118*H118</f>
        <v>0</v>
      </c>
      <c r="Y118" s="196" t="s">
        <v>1</v>
      </c>
      <c r="Z118" s="213">
        <f t="shared" si="10"/>
        <v>3.0000000000000027</v>
      </c>
      <c r="AA118" s="197">
        <v>2060</v>
      </c>
      <c r="AS118" s="11" t="s">
        <v>137</v>
      </c>
      <c r="AU118" s="11" t="s">
        <v>132</v>
      </c>
      <c r="AV118" s="11" t="s">
        <v>79</v>
      </c>
      <c r="AZ118" s="11" t="s">
        <v>130</v>
      </c>
      <c r="BF118" s="164">
        <f>IF(O118="základní",K118,0)</f>
        <v>2000</v>
      </c>
      <c r="BG118" s="164">
        <f>IF(O118="snížená",K118,0)</f>
        <v>0</v>
      </c>
      <c r="BH118" s="164">
        <f>IF(O118="zákl. přenesená",K118,0)</f>
        <v>0</v>
      </c>
      <c r="BI118" s="164">
        <f>IF(O118="sníž. přenesená",K118,0)</f>
        <v>0</v>
      </c>
      <c r="BJ118" s="164">
        <f>IF(O118="nulová",K118,0)</f>
        <v>0</v>
      </c>
      <c r="BK118" s="11" t="s">
        <v>79</v>
      </c>
      <c r="BL118" s="164">
        <f>ROUND(P118*H118,2)</f>
        <v>2000</v>
      </c>
      <c r="BM118" s="11" t="s">
        <v>137</v>
      </c>
      <c r="BN118" s="11" t="s">
        <v>206</v>
      </c>
    </row>
    <row r="119" spans="2:66" s="1" customFormat="1" ht="19.5">
      <c r="B119" s="27"/>
      <c r="C119" s="28"/>
      <c r="D119" s="165" t="s">
        <v>139</v>
      </c>
      <c r="E119" s="28"/>
      <c r="F119" s="166" t="s">
        <v>207</v>
      </c>
      <c r="G119" s="28"/>
      <c r="H119" s="28"/>
      <c r="I119" s="28"/>
      <c r="J119" s="28"/>
      <c r="K119" s="28"/>
      <c r="L119" s="28"/>
      <c r="M119" s="181"/>
      <c r="N119" s="198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200"/>
      <c r="Z119" s="213"/>
      <c r="AA119" s="201"/>
      <c r="AU119" s="11" t="s">
        <v>139</v>
      </c>
      <c r="AV119" s="11" t="s">
        <v>79</v>
      </c>
    </row>
    <row r="120" spans="2:66" s="1" customFormat="1" ht="22.5" customHeight="1">
      <c r="B120" s="27"/>
      <c r="C120" s="154" t="s">
        <v>208</v>
      </c>
      <c r="D120" s="154" t="s">
        <v>132</v>
      </c>
      <c r="E120" s="155" t="s">
        <v>209</v>
      </c>
      <c r="F120" s="156" t="s">
        <v>210</v>
      </c>
      <c r="G120" s="157" t="s">
        <v>135</v>
      </c>
      <c r="H120" s="158">
        <v>1</v>
      </c>
      <c r="I120" s="159">
        <v>0</v>
      </c>
      <c r="J120" s="159">
        <v>1500</v>
      </c>
      <c r="K120" s="159">
        <f>ROUND(P120*H120,2)</f>
        <v>1500</v>
      </c>
      <c r="L120" s="156" t="s">
        <v>136</v>
      </c>
      <c r="M120" s="181" t="str">
        <f t="shared" ref="M120" si="13">IF(K120&gt;AA120,"Cena shodná","Cena zvýšena")</f>
        <v>Cena zvýšena</v>
      </c>
      <c r="N120" s="192" t="s">
        <v>1</v>
      </c>
      <c r="O120" s="193" t="s">
        <v>40</v>
      </c>
      <c r="P120" s="194">
        <f>I120+J120</f>
        <v>1500</v>
      </c>
      <c r="Q120" s="194">
        <f>ROUND(I120*H120,2)</f>
        <v>0</v>
      </c>
      <c r="R120" s="194">
        <f>ROUND(J120*H120,2)</f>
        <v>1500</v>
      </c>
      <c r="S120" s="195">
        <v>0</v>
      </c>
      <c r="T120" s="195">
        <f>S120*H120</f>
        <v>0</v>
      </c>
      <c r="U120" s="195">
        <v>0</v>
      </c>
      <c r="V120" s="195">
        <f>U120*H120</f>
        <v>0</v>
      </c>
      <c r="W120" s="195">
        <v>0</v>
      </c>
      <c r="X120" s="195">
        <f>W120*H120</f>
        <v>0</v>
      </c>
      <c r="Y120" s="196" t="s">
        <v>1</v>
      </c>
      <c r="Z120" s="213">
        <f t="shared" si="10"/>
        <v>3.0000000000000027</v>
      </c>
      <c r="AA120" s="197">
        <v>1545</v>
      </c>
      <c r="AS120" s="11" t="s">
        <v>137</v>
      </c>
      <c r="AU120" s="11" t="s">
        <v>132</v>
      </c>
      <c r="AV120" s="11" t="s">
        <v>79</v>
      </c>
      <c r="AZ120" s="11" t="s">
        <v>130</v>
      </c>
      <c r="BF120" s="164">
        <f>IF(O120="základní",K120,0)</f>
        <v>1500</v>
      </c>
      <c r="BG120" s="164">
        <f>IF(O120="snížená",K120,0)</f>
        <v>0</v>
      </c>
      <c r="BH120" s="164">
        <f>IF(O120="zákl. přenesená",K120,0)</f>
        <v>0</v>
      </c>
      <c r="BI120" s="164">
        <f>IF(O120="sníž. přenesená",K120,0)</f>
        <v>0</v>
      </c>
      <c r="BJ120" s="164">
        <f>IF(O120="nulová",K120,0)</f>
        <v>0</v>
      </c>
      <c r="BK120" s="11" t="s">
        <v>79</v>
      </c>
      <c r="BL120" s="164">
        <f>ROUND(P120*H120,2)</f>
        <v>1500</v>
      </c>
      <c r="BM120" s="11" t="s">
        <v>137</v>
      </c>
      <c r="BN120" s="11" t="s">
        <v>211</v>
      </c>
    </row>
    <row r="121" spans="2:66" s="1" customFormat="1" ht="19.5">
      <c r="B121" s="27"/>
      <c r="C121" s="28"/>
      <c r="D121" s="165" t="s">
        <v>139</v>
      </c>
      <c r="E121" s="28"/>
      <c r="F121" s="166" t="s">
        <v>212</v>
      </c>
      <c r="G121" s="28"/>
      <c r="H121" s="28"/>
      <c r="I121" s="28"/>
      <c r="J121" s="28"/>
      <c r="K121" s="28"/>
      <c r="L121" s="28"/>
      <c r="M121" s="181"/>
      <c r="N121" s="198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200"/>
      <c r="Z121" s="213"/>
      <c r="AA121" s="201"/>
      <c r="AU121" s="11" t="s">
        <v>139</v>
      </c>
      <c r="AV121" s="11" t="s">
        <v>79</v>
      </c>
    </row>
    <row r="122" spans="2:66" s="1" customFormat="1" ht="22.5" customHeight="1">
      <c r="B122" s="27"/>
      <c r="C122" s="154" t="s">
        <v>213</v>
      </c>
      <c r="D122" s="154" t="s">
        <v>132</v>
      </c>
      <c r="E122" s="155" t="s">
        <v>214</v>
      </c>
      <c r="F122" s="156" t="s">
        <v>215</v>
      </c>
      <c r="G122" s="157" t="s">
        <v>135</v>
      </c>
      <c r="H122" s="158">
        <v>1</v>
      </c>
      <c r="I122" s="159">
        <v>0</v>
      </c>
      <c r="J122" s="159">
        <v>2620</v>
      </c>
      <c r="K122" s="159">
        <f>ROUND(P122*H122,2)</f>
        <v>2620</v>
      </c>
      <c r="L122" s="156" t="s">
        <v>136</v>
      </c>
      <c r="M122" s="181" t="str">
        <f t="shared" si="11"/>
        <v>Cena zvýšena</v>
      </c>
      <c r="N122" s="192" t="s">
        <v>1</v>
      </c>
      <c r="O122" s="193" t="s">
        <v>40</v>
      </c>
      <c r="P122" s="194">
        <f>I122+J122</f>
        <v>2620</v>
      </c>
      <c r="Q122" s="194">
        <f>ROUND(I122*H122,2)</f>
        <v>0</v>
      </c>
      <c r="R122" s="194">
        <f>ROUND(J122*H122,2)</f>
        <v>2620</v>
      </c>
      <c r="S122" s="195">
        <v>0</v>
      </c>
      <c r="T122" s="195">
        <f>S122*H122</f>
        <v>0</v>
      </c>
      <c r="U122" s="195">
        <v>0</v>
      </c>
      <c r="V122" s="195">
        <f>U122*H122</f>
        <v>0</v>
      </c>
      <c r="W122" s="195">
        <v>0</v>
      </c>
      <c r="X122" s="195">
        <f>W122*H122</f>
        <v>0</v>
      </c>
      <c r="Y122" s="196" t="s">
        <v>1</v>
      </c>
      <c r="Z122" s="213">
        <f t="shared" si="10"/>
        <v>3.0000000000000027</v>
      </c>
      <c r="AA122" s="197">
        <v>2698.6</v>
      </c>
      <c r="AS122" s="11" t="s">
        <v>137</v>
      </c>
      <c r="AU122" s="11" t="s">
        <v>132</v>
      </c>
      <c r="AV122" s="11" t="s">
        <v>79</v>
      </c>
      <c r="AZ122" s="11" t="s">
        <v>130</v>
      </c>
      <c r="BF122" s="164">
        <f>IF(O122="základní",K122,0)</f>
        <v>2620</v>
      </c>
      <c r="BG122" s="164">
        <f>IF(O122="snížená",K122,0)</f>
        <v>0</v>
      </c>
      <c r="BH122" s="164">
        <f>IF(O122="zákl. přenesená",K122,0)</f>
        <v>0</v>
      </c>
      <c r="BI122" s="164">
        <f>IF(O122="sníž. přenesená",K122,0)</f>
        <v>0</v>
      </c>
      <c r="BJ122" s="164">
        <f>IF(O122="nulová",K122,0)</f>
        <v>0</v>
      </c>
      <c r="BK122" s="11" t="s">
        <v>79</v>
      </c>
      <c r="BL122" s="164">
        <f>ROUND(P122*H122,2)</f>
        <v>2620</v>
      </c>
      <c r="BM122" s="11" t="s">
        <v>137</v>
      </c>
      <c r="BN122" s="11" t="s">
        <v>216</v>
      </c>
    </row>
    <row r="123" spans="2:66" s="1" customFormat="1" ht="19.5">
      <c r="B123" s="27"/>
      <c r="C123" s="28"/>
      <c r="D123" s="165" t="s">
        <v>139</v>
      </c>
      <c r="E123" s="28"/>
      <c r="F123" s="166" t="s">
        <v>217</v>
      </c>
      <c r="G123" s="28"/>
      <c r="H123" s="28"/>
      <c r="I123" s="28"/>
      <c r="J123" s="28"/>
      <c r="K123" s="28"/>
      <c r="L123" s="28"/>
      <c r="M123" s="181"/>
      <c r="N123" s="198"/>
      <c r="O123" s="199"/>
      <c r="P123" s="199"/>
      <c r="Q123" s="199"/>
      <c r="R123" s="199"/>
      <c r="S123" s="199"/>
      <c r="T123" s="199"/>
      <c r="U123" s="199"/>
      <c r="V123" s="199"/>
      <c r="W123" s="199"/>
      <c r="X123" s="199"/>
      <c r="Y123" s="200"/>
      <c r="Z123" s="213"/>
      <c r="AA123" s="201"/>
      <c r="AU123" s="11" t="s">
        <v>139</v>
      </c>
      <c r="AV123" s="11" t="s">
        <v>79</v>
      </c>
    </row>
    <row r="124" spans="2:66" s="1" customFormat="1" ht="22.5" customHeight="1">
      <c r="B124" s="27"/>
      <c r="C124" s="154" t="s">
        <v>218</v>
      </c>
      <c r="D124" s="154" t="s">
        <v>132</v>
      </c>
      <c r="E124" s="155" t="s">
        <v>219</v>
      </c>
      <c r="F124" s="156" t="s">
        <v>220</v>
      </c>
      <c r="G124" s="157" t="s">
        <v>135</v>
      </c>
      <c r="H124" s="158">
        <v>1</v>
      </c>
      <c r="I124" s="159">
        <v>0</v>
      </c>
      <c r="J124" s="159">
        <v>1570</v>
      </c>
      <c r="K124" s="159">
        <f>ROUND(P124*H124,2)</f>
        <v>1570</v>
      </c>
      <c r="L124" s="156" t="s">
        <v>136</v>
      </c>
      <c r="M124" s="181" t="str">
        <f t="shared" si="11"/>
        <v>Cena zvýšena</v>
      </c>
      <c r="N124" s="192" t="s">
        <v>1</v>
      </c>
      <c r="O124" s="193" t="s">
        <v>40</v>
      </c>
      <c r="P124" s="194">
        <f>I124+J124</f>
        <v>1570</v>
      </c>
      <c r="Q124" s="194">
        <f>ROUND(I124*H124,2)</f>
        <v>0</v>
      </c>
      <c r="R124" s="194">
        <f>ROUND(J124*H124,2)</f>
        <v>1570</v>
      </c>
      <c r="S124" s="195">
        <v>0</v>
      </c>
      <c r="T124" s="195">
        <f>S124*H124</f>
        <v>0</v>
      </c>
      <c r="U124" s="195">
        <v>0</v>
      </c>
      <c r="V124" s="195">
        <f>U124*H124</f>
        <v>0</v>
      </c>
      <c r="W124" s="195">
        <v>0</v>
      </c>
      <c r="X124" s="195">
        <f>W124*H124</f>
        <v>0</v>
      </c>
      <c r="Y124" s="196" t="s">
        <v>1</v>
      </c>
      <c r="Z124" s="213">
        <f t="shared" si="10"/>
        <v>3.0000000000000027</v>
      </c>
      <c r="AA124" s="197">
        <v>1617.1</v>
      </c>
      <c r="AS124" s="11" t="s">
        <v>137</v>
      </c>
      <c r="AU124" s="11" t="s">
        <v>132</v>
      </c>
      <c r="AV124" s="11" t="s">
        <v>79</v>
      </c>
      <c r="AZ124" s="11" t="s">
        <v>130</v>
      </c>
      <c r="BF124" s="164">
        <f>IF(O124="základní",K124,0)</f>
        <v>1570</v>
      </c>
      <c r="BG124" s="164">
        <f>IF(O124="snížená",K124,0)</f>
        <v>0</v>
      </c>
      <c r="BH124" s="164">
        <f>IF(O124="zákl. přenesená",K124,0)</f>
        <v>0</v>
      </c>
      <c r="BI124" s="164">
        <f>IF(O124="sníž. přenesená",K124,0)</f>
        <v>0</v>
      </c>
      <c r="BJ124" s="164">
        <f>IF(O124="nulová",K124,0)</f>
        <v>0</v>
      </c>
      <c r="BK124" s="11" t="s">
        <v>79</v>
      </c>
      <c r="BL124" s="164">
        <f>ROUND(P124*H124,2)</f>
        <v>1570</v>
      </c>
      <c r="BM124" s="11" t="s">
        <v>137</v>
      </c>
      <c r="BN124" s="11" t="s">
        <v>221</v>
      </c>
    </row>
    <row r="125" spans="2:66" s="1" customFormat="1" ht="19.5">
      <c r="B125" s="27"/>
      <c r="C125" s="28"/>
      <c r="D125" s="165" t="s">
        <v>139</v>
      </c>
      <c r="E125" s="28"/>
      <c r="F125" s="166" t="s">
        <v>222</v>
      </c>
      <c r="G125" s="28"/>
      <c r="H125" s="28"/>
      <c r="I125" s="28"/>
      <c r="J125" s="28"/>
      <c r="K125" s="28"/>
      <c r="L125" s="28"/>
      <c r="M125" s="181"/>
      <c r="N125" s="198"/>
      <c r="O125" s="199"/>
      <c r="P125" s="199"/>
      <c r="Q125" s="199"/>
      <c r="R125" s="199"/>
      <c r="S125" s="199"/>
      <c r="T125" s="199"/>
      <c r="U125" s="199"/>
      <c r="V125" s="199"/>
      <c r="W125" s="199"/>
      <c r="X125" s="199"/>
      <c r="Y125" s="200"/>
      <c r="Z125" s="213"/>
      <c r="AA125" s="201"/>
      <c r="AU125" s="11" t="s">
        <v>139</v>
      </c>
      <c r="AV125" s="11" t="s">
        <v>79</v>
      </c>
    </row>
    <row r="126" spans="2:66" s="1" customFormat="1" ht="22.5" customHeight="1">
      <c r="B126" s="27"/>
      <c r="C126" s="154" t="s">
        <v>223</v>
      </c>
      <c r="D126" s="154" t="s">
        <v>132</v>
      </c>
      <c r="E126" s="155" t="s">
        <v>224</v>
      </c>
      <c r="F126" s="156" t="s">
        <v>225</v>
      </c>
      <c r="G126" s="157" t="s">
        <v>135</v>
      </c>
      <c r="H126" s="158">
        <v>1</v>
      </c>
      <c r="I126" s="159">
        <v>0</v>
      </c>
      <c r="J126" s="159">
        <v>1700</v>
      </c>
      <c r="K126" s="159">
        <f>ROUND(P126*H126,2)</f>
        <v>1700</v>
      </c>
      <c r="L126" s="156" t="s">
        <v>136</v>
      </c>
      <c r="M126" s="181" t="str">
        <f t="shared" si="11"/>
        <v>Cena zvýšena</v>
      </c>
      <c r="N126" s="192" t="s">
        <v>1</v>
      </c>
      <c r="O126" s="193" t="s">
        <v>40</v>
      </c>
      <c r="P126" s="194">
        <f>I126+J126</f>
        <v>1700</v>
      </c>
      <c r="Q126" s="194">
        <f>ROUND(I126*H126,2)</f>
        <v>0</v>
      </c>
      <c r="R126" s="194">
        <f>ROUND(J126*H126,2)</f>
        <v>1700</v>
      </c>
      <c r="S126" s="195">
        <v>0</v>
      </c>
      <c r="T126" s="195">
        <f>S126*H126</f>
        <v>0</v>
      </c>
      <c r="U126" s="195">
        <v>0</v>
      </c>
      <c r="V126" s="195">
        <f>U126*H126</f>
        <v>0</v>
      </c>
      <c r="W126" s="195">
        <v>0</v>
      </c>
      <c r="X126" s="195">
        <f>W126*H126</f>
        <v>0</v>
      </c>
      <c r="Y126" s="196" t="s">
        <v>1</v>
      </c>
      <c r="Z126" s="213">
        <f t="shared" si="10"/>
        <v>3.0000000000000027</v>
      </c>
      <c r="AA126" s="197">
        <v>1751</v>
      </c>
      <c r="AS126" s="11" t="s">
        <v>137</v>
      </c>
      <c r="AU126" s="11" t="s">
        <v>132</v>
      </c>
      <c r="AV126" s="11" t="s">
        <v>79</v>
      </c>
      <c r="AZ126" s="11" t="s">
        <v>130</v>
      </c>
      <c r="BF126" s="164">
        <f>IF(O126="základní",K126,0)</f>
        <v>1700</v>
      </c>
      <c r="BG126" s="164">
        <f>IF(O126="snížená",K126,0)</f>
        <v>0</v>
      </c>
      <c r="BH126" s="164">
        <f>IF(O126="zákl. přenesená",K126,0)</f>
        <v>0</v>
      </c>
      <c r="BI126" s="164">
        <f>IF(O126="sníž. přenesená",K126,0)</f>
        <v>0</v>
      </c>
      <c r="BJ126" s="164">
        <f>IF(O126="nulová",K126,0)</f>
        <v>0</v>
      </c>
      <c r="BK126" s="11" t="s">
        <v>79</v>
      </c>
      <c r="BL126" s="164">
        <f>ROUND(P126*H126,2)</f>
        <v>1700</v>
      </c>
      <c r="BM126" s="11" t="s">
        <v>137</v>
      </c>
      <c r="BN126" s="11" t="s">
        <v>226</v>
      </c>
    </row>
    <row r="127" spans="2:66" s="1" customFormat="1" ht="19.5">
      <c r="B127" s="27"/>
      <c r="C127" s="28"/>
      <c r="D127" s="165" t="s">
        <v>139</v>
      </c>
      <c r="E127" s="28"/>
      <c r="F127" s="166" t="s">
        <v>227</v>
      </c>
      <c r="G127" s="28"/>
      <c r="H127" s="28"/>
      <c r="I127" s="28"/>
      <c r="J127" s="28"/>
      <c r="K127" s="28"/>
      <c r="L127" s="28"/>
      <c r="M127" s="181"/>
      <c r="N127" s="198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200"/>
      <c r="Z127" s="213"/>
      <c r="AA127" s="201"/>
      <c r="AU127" s="11" t="s">
        <v>139</v>
      </c>
      <c r="AV127" s="11" t="s">
        <v>79</v>
      </c>
    </row>
    <row r="128" spans="2:66" s="1" customFormat="1" ht="22.5" customHeight="1">
      <c r="B128" s="27"/>
      <c r="C128" s="154" t="s">
        <v>228</v>
      </c>
      <c r="D128" s="154" t="s">
        <v>132</v>
      </c>
      <c r="E128" s="155" t="s">
        <v>229</v>
      </c>
      <c r="F128" s="156" t="s">
        <v>230</v>
      </c>
      <c r="G128" s="157" t="s">
        <v>135</v>
      </c>
      <c r="H128" s="158">
        <v>1</v>
      </c>
      <c r="I128" s="159">
        <v>0</v>
      </c>
      <c r="J128" s="159">
        <v>1700</v>
      </c>
      <c r="K128" s="159">
        <f>ROUND(P128*H128,2)</f>
        <v>1700</v>
      </c>
      <c r="L128" s="156" t="s">
        <v>136</v>
      </c>
      <c r="M128" s="181" t="str">
        <f t="shared" si="11"/>
        <v>Cena zvýšena</v>
      </c>
      <c r="N128" s="192" t="s">
        <v>1</v>
      </c>
      <c r="O128" s="193" t="s">
        <v>40</v>
      </c>
      <c r="P128" s="194">
        <f>I128+J128</f>
        <v>1700</v>
      </c>
      <c r="Q128" s="194">
        <f>ROUND(I128*H128,2)</f>
        <v>0</v>
      </c>
      <c r="R128" s="194">
        <f>ROUND(J128*H128,2)</f>
        <v>1700</v>
      </c>
      <c r="S128" s="195">
        <v>0</v>
      </c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5">
        <f>W128*H128</f>
        <v>0</v>
      </c>
      <c r="Y128" s="196" t="s">
        <v>1</v>
      </c>
      <c r="Z128" s="213">
        <f t="shared" si="10"/>
        <v>3.0000000000000027</v>
      </c>
      <c r="AA128" s="197">
        <v>1751</v>
      </c>
      <c r="AS128" s="11" t="s">
        <v>137</v>
      </c>
      <c r="AU128" s="11" t="s">
        <v>132</v>
      </c>
      <c r="AV128" s="11" t="s">
        <v>79</v>
      </c>
      <c r="AZ128" s="11" t="s">
        <v>130</v>
      </c>
      <c r="BF128" s="164">
        <f>IF(O128="základní",K128,0)</f>
        <v>1700</v>
      </c>
      <c r="BG128" s="164">
        <f>IF(O128="snížená",K128,0)</f>
        <v>0</v>
      </c>
      <c r="BH128" s="164">
        <f>IF(O128="zákl. přenesená",K128,0)</f>
        <v>0</v>
      </c>
      <c r="BI128" s="164">
        <f>IF(O128="sníž. přenesená",K128,0)</f>
        <v>0</v>
      </c>
      <c r="BJ128" s="164">
        <f>IF(O128="nulová",K128,0)</f>
        <v>0</v>
      </c>
      <c r="BK128" s="11" t="s">
        <v>79</v>
      </c>
      <c r="BL128" s="164">
        <f>ROUND(P128*H128,2)</f>
        <v>1700</v>
      </c>
      <c r="BM128" s="11" t="s">
        <v>137</v>
      </c>
      <c r="BN128" s="11" t="s">
        <v>231</v>
      </c>
    </row>
    <row r="129" spans="2:66" s="1" customFormat="1" ht="19.5">
      <c r="B129" s="27"/>
      <c r="C129" s="28"/>
      <c r="D129" s="165" t="s">
        <v>139</v>
      </c>
      <c r="E129" s="28"/>
      <c r="F129" s="166" t="s">
        <v>232</v>
      </c>
      <c r="G129" s="28"/>
      <c r="H129" s="28"/>
      <c r="I129" s="28"/>
      <c r="J129" s="28"/>
      <c r="K129" s="28"/>
      <c r="L129" s="28"/>
      <c r="M129" s="181"/>
      <c r="N129" s="198"/>
      <c r="O129" s="199"/>
      <c r="P129" s="199"/>
      <c r="Q129" s="199"/>
      <c r="R129" s="199"/>
      <c r="S129" s="199"/>
      <c r="T129" s="199"/>
      <c r="U129" s="199"/>
      <c r="V129" s="199"/>
      <c r="W129" s="199"/>
      <c r="X129" s="199"/>
      <c r="Y129" s="200"/>
      <c r="Z129" s="213"/>
      <c r="AA129" s="201"/>
      <c r="AU129" s="11" t="s">
        <v>139</v>
      </c>
      <c r="AV129" s="11" t="s">
        <v>79</v>
      </c>
    </row>
    <row r="130" spans="2:66" s="1" customFormat="1" ht="22.5" customHeight="1">
      <c r="B130" s="27"/>
      <c r="C130" s="154" t="s">
        <v>233</v>
      </c>
      <c r="D130" s="154" t="s">
        <v>132</v>
      </c>
      <c r="E130" s="155" t="s">
        <v>234</v>
      </c>
      <c r="F130" s="156" t="s">
        <v>235</v>
      </c>
      <c r="G130" s="157" t="s">
        <v>135</v>
      </c>
      <c r="H130" s="158">
        <v>1</v>
      </c>
      <c r="I130" s="159">
        <v>0</v>
      </c>
      <c r="J130" s="159">
        <v>1520</v>
      </c>
      <c r="K130" s="159">
        <f>ROUND(P130*H130,2)</f>
        <v>1520</v>
      </c>
      <c r="L130" s="156" t="s">
        <v>136</v>
      </c>
      <c r="M130" s="181" t="str">
        <f t="shared" si="11"/>
        <v>Cena zvýšena</v>
      </c>
      <c r="N130" s="192" t="s">
        <v>1</v>
      </c>
      <c r="O130" s="193" t="s">
        <v>40</v>
      </c>
      <c r="P130" s="194">
        <f>I130+J130</f>
        <v>1520</v>
      </c>
      <c r="Q130" s="194">
        <f>ROUND(I130*H130,2)</f>
        <v>0</v>
      </c>
      <c r="R130" s="194">
        <f>ROUND(J130*H130,2)</f>
        <v>1520</v>
      </c>
      <c r="S130" s="195">
        <v>0</v>
      </c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5">
        <f>W130*H130</f>
        <v>0</v>
      </c>
      <c r="Y130" s="196" t="s">
        <v>1</v>
      </c>
      <c r="Z130" s="213">
        <f t="shared" si="10"/>
        <v>3.0000000000000027</v>
      </c>
      <c r="AA130" s="197">
        <v>1565.6</v>
      </c>
      <c r="AS130" s="11" t="s">
        <v>137</v>
      </c>
      <c r="AU130" s="11" t="s">
        <v>132</v>
      </c>
      <c r="AV130" s="11" t="s">
        <v>79</v>
      </c>
      <c r="AZ130" s="11" t="s">
        <v>130</v>
      </c>
      <c r="BF130" s="164">
        <f>IF(O130="základní",K130,0)</f>
        <v>1520</v>
      </c>
      <c r="BG130" s="164">
        <f>IF(O130="snížená",K130,0)</f>
        <v>0</v>
      </c>
      <c r="BH130" s="164">
        <f>IF(O130="zákl. přenesená",K130,0)</f>
        <v>0</v>
      </c>
      <c r="BI130" s="164">
        <f>IF(O130="sníž. přenesená",K130,0)</f>
        <v>0</v>
      </c>
      <c r="BJ130" s="164">
        <f>IF(O130="nulová",K130,0)</f>
        <v>0</v>
      </c>
      <c r="BK130" s="11" t="s">
        <v>79</v>
      </c>
      <c r="BL130" s="164">
        <f>ROUND(P130*H130,2)</f>
        <v>1520</v>
      </c>
      <c r="BM130" s="11" t="s">
        <v>137</v>
      </c>
      <c r="BN130" s="11" t="s">
        <v>236</v>
      </c>
    </row>
    <row r="131" spans="2:66" s="1" customFormat="1" ht="19.5">
      <c r="B131" s="27"/>
      <c r="C131" s="28"/>
      <c r="D131" s="165" t="s">
        <v>139</v>
      </c>
      <c r="E131" s="28"/>
      <c r="F131" s="166" t="s">
        <v>237</v>
      </c>
      <c r="G131" s="28"/>
      <c r="H131" s="28"/>
      <c r="I131" s="28"/>
      <c r="J131" s="28"/>
      <c r="K131" s="28"/>
      <c r="L131" s="28"/>
      <c r="M131" s="181"/>
      <c r="N131" s="198"/>
      <c r="O131" s="199"/>
      <c r="P131" s="199"/>
      <c r="Q131" s="199"/>
      <c r="R131" s="199"/>
      <c r="S131" s="199"/>
      <c r="T131" s="199"/>
      <c r="U131" s="199"/>
      <c r="V131" s="199"/>
      <c r="W131" s="199"/>
      <c r="X131" s="199"/>
      <c r="Y131" s="200"/>
      <c r="Z131" s="213"/>
      <c r="AA131" s="201"/>
      <c r="AU131" s="11" t="s">
        <v>139</v>
      </c>
      <c r="AV131" s="11" t="s">
        <v>79</v>
      </c>
    </row>
    <row r="132" spans="2:66" s="1" customFormat="1" ht="22.5" customHeight="1">
      <c r="B132" s="27"/>
      <c r="C132" s="154" t="s">
        <v>238</v>
      </c>
      <c r="D132" s="154" t="s">
        <v>132</v>
      </c>
      <c r="E132" s="155" t="s">
        <v>239</v>
      </c>
      <c r="F132" s="156" t="s">
        <v>240</v>
      </c>
      <c r="G132" s="157" t="s">
        <v>135</v>
      </c>
      <c r="H132" s="158">
        <v>1</v>
      </c>
      <c r="I132" s="159">
        <v>0</v>
      </c>
      <c r="J132" s="159">
        <v>1080</v>
      </c>
      <c r="K132" s="159">
        <f>ROUND(P132*H132,2)</f>
        <v>1080</v>
      </c>
      <c r="L132" s="156" t="s">
        <v>136</v>
      </c>
      <c r="M132" s="181" t="str">
        <f t="shared" si="11"/>
        <v>Cena zvýšena</v>
      </c>
      <c r="N132" s="192" t="s">
        <v>1</v>
      </c>
      <c r="O132" s="193" t="s">
        <v>40</v>
      </c>
      <c r="P132" s="194">
        <f>I132+J132</f>
        <v>1080</v>
      </c>
      <c r="Q132" s="194">
        <f>ROUND(I132*H132,2)</f>
        <v>0</v>
      </c>
      <c r="R132" s="194">
        <f>ROUND(J132*H132,2)</f>
        <v>1080</v>
      </c>
      <c r="S132" s="195">
        <v>0</v>
      </c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5">
        <f>W132*H132</f>
        <v>0</v>
      </c>
      <c r="Y132" s="196" t="s">
        <v>1</v>
      </c>
      <c r="Z132" s="213">
        <f t="shared" si="10"/>
        <v>3.0000000000000027</v>
      </c>
      <c r="AA132" s="197">
        <v>1112.4000000000001</v>
      </c>
      <c r="AS132" s="11" t="s">
        <v>137</v>
      </c>
      <c r="AU132" s="11" t="s">
        <v>132</v>
      </c>
      <c r="AV132" s="11" t="s">
        <v>79</v>
      </c>
      <c r="AZ132" s="11" t="s">
        <v>130</v>
      </c>
      <c r="BF132" s="164">
        <f>IF(O132="základní",K132,0)</f>
        <v>1080</v>
      </c>
      <c r="BG132" s="164">
        <f>IF(O132="snížená",K132,0)</f>
        <v>0</v>
      </c>
      <c r="BH132" s="164">
        <f>IF(O132="zákl. přenesená",K132,0)</f>
        <v>0</v>
      </c>
      <c r="BI132" s="164">
        <f>IF(O132="sníž. přenesená",K132,0)</f>
        <v>0</v>
      </c>
      <c r="BJ132" s="164">
        <f>IF(O132="nulová",K132,0)</f>
        <v>0</v>
      </c>
      <c r="BK132" s="11" t="s">
        <v>79</v>
      </c>
      <c r="BL132" s="164">
        <f>ROUND(P132*H132,2)</f>
        <v>1080</v>
      </c>
      <c r="BM132" s="11" t="s">
        <v>137</v>
      </c>
      <c r="BN132" s="11" t="s">
        <v>241</v>
      </c>
    </row>
    <row r="133" spans="2:66" s="1" customFormat="1" ht="19.5">
      <c r="B133" s="27"/>
      <c r="C133" s="28"/>
      <c r="D133" s="165" t="s">
        <v>139</v>
      </c>
      <c r="E133" s="28"/>
      <c r="F133" s="166" t="s">
        <v>242</v>
      </c>
      <c r="G133" s="28"/>
      <c r="H133" s="28"/>
      <c r="I133" s="28"/>
      <c r="J133" s="28"/>
      <c r="K133" s="28"/>
      <c r="L133" s="28"/>
      <c r="M133" s="181"/>
      <c r="N133" s="198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200"/>
      <c r="Z133" s="213"/>
      <c r="AA133" s="201"/>
      <c r="AU133" s="11" t="s">
        <v>139</v>
      </c>
      <c r="AV133" s="11" t="s">
        <v>79</v>
      </c>
    </row>
    <row r="134" spans="2:66" s="1" customFormat="1" ht="22.5" customHeight="1">
      <c r="B134" s="27"/>
      <c r="C134" s="168" t="s">
        <v>243</v>
      </c>
      <c r="D134" s="168" t="s">
        <v>244</v>
      </c>
      <c r="E134" s="169" t="s">
        <v>245</v>
      </c>
      <c r="F134" s="170" t="s">
        <v>246</v>
      </c>
      <c r="G134" s="171" t="s">
        <v>135</v>
      </c>
      <c r="H134" s="172">
        <v>1</v>
      </c>
      <c r="I134" s="173">
        <v>173</v>
      </c>
      <c r="J134" s="174"/>
      <c r="K134" s="173">
        <f>ROUND(P134*H134,2)</f>
        <v>173</v>
      </c>
      <c r="L134" s="170" t="s">
        <v>136</v>
      </c>
      <c r="M134" s="181"/>
      <c r="N134" s="202" t="s">
        <v>1</v>
      </c>
      <c r="O134" s="193" t="s">
        <v>40</v>
      </c>
      <c r="P134" s="194">
        <f>I134+J134</f>
        <v>173</v>
      </c>
      <c r="Q134" s="194">
        <f>ROUND(I134*H134,2)</f>
        <v>173</v>
      </c>
      <c r="R134" s="194">
        <f>ROUND(J134*H134,2)</f>
        <v>0</v>
      </c>
      <c r="S134" s="195">
        <v>0</v>
      </c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5">
        <f>W134*H134</f>
        <v>0</v>
      </c>
      <c r="Y134" s="196" t="s">
        <v>1</v>
      </c>
      <c r="Z134" s="213">
        <f t="shared" si="10"/>
        <v>-100</v>
      </c>
      <c r="AA134" s="203"/>
      <c r="AS134" s="11" t="s">
        <v>137</v>
      </c>
      <c r="AU134" s="11" t="s">
        <v>244</v>
      </c>
      <c r="AV134" s="11" t="s">
        <v>79</v>
      </c>
      <c r="AZ134" s="11" t="s">
        <v>130</v>
      </c>
      <c r="BF134" s="164">
        <f>IF(O134="základní",K134,0)</f>
        <v>173</v>
      </c>
      <c r="BG134" s="164">
        <f>IF(O134="snížená",K134,0)</f>
        <v>0</v>
      </c>
      <c r="BH134" s="164">
        <f>IF(O134="zákl. přenesená",K134,0)</f>
        <v>0</v>
      </c>
      <c r="BI134" s="164">
        <f>IF(O134="sníž. přenesená",K134,0)</f>
        <v>0</v>
      </c>
      <c r="BJ134" s="164">
        <f>IF(O134="nulová",K134,0)</f>
        <v>0</v>
      </c>
      <c r="BK134" s="11" t="s">
        <v>79</v>
      </c>
      <c r="BL134" s="164">
        <f>ROUND(P134*H134,2)</f>
        <v>173</v>
      </c>
      <c r="BM134" s="11" t="s">
        <v>137</v>
      </c>
      <c r="BN134" s="11" t="s">
        <v>247</v>
      </c>
    </row>
    <row r="135" spans="2:66" s="1" customFormat="1">
      <c r="B135" s="27"/>
      <c r="C135" s="28"/>
      <c r="D135" s="165" t="s">
        <v>139</v>
      </c>
      <c r="E135" s="28"/>
      <c r="F135" s="166" t="s">
        <v>246</v>
      </c>
      <c r="G135" s="28"/>
      <c r="H135" s="28"/>
      <c r="I135" s="28"/>
      <c r="J135" s="28"/>
      <c r="K135" s="28"/>
      <c r="L135" s="28"/>
      <c r="M135" s="181"/>
      <c r="N135" s="198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200"/>
      <c r="Z135" s="213"/>
      <c r="AA135" s="201"/>
      <c r="AU135" s="11" t="s">
        <v>139</v>
      </c>
      <c r="AV135" s="11" t="s">
        <v>79</v>
      </c>
    </row>
    <row r="136" spans="2:66" s="1" customFormat="1" ht="22.5" customHeight="1">
      <c r="B136" s="27"/>
      <c r="C136" s="154" t="s">
        <v>9</v>
      </c>
      <c r="D136" s="154" t="s">
        <v>132</v>
      </c>
      <c r="E136" s="155" t="s">
        <v>248</v>
      </c>
      <c r="F136" s="156" t="s">
        <v>249</v>
      </c>
      <c r="G136" s="157" t="s">
        <v>135</v>
      </c>
      <c r="H136" s="158">
        <v>1</v>
      </c>
      <c r="I136" s="159">
        <v>0</v>
      </c>
      <c r="J136" s="159">
        <v>750</v>
      </c>
      <c r="K136" s="159">
        <f>ROUND(P136*H136,2)</f>
        <v>750</v>
      </c>
      <c r="L136" s="156" t="s">
        <v>136</v>
      </c>
      <c r="M136" s="181" t="str">
        <f>IF(K136&gt;AA136,"Cena shodná","Cena zvýšena")</f>
        <v>Cena zvýšena</v>
      </c>
      <c r="N136" s="192" t="s">
        <v>1</v>
      </c>
      <c r="O136" s="193" t="s">
        <v>40</v>
      </c>
      <c r="P136" s="194">
        <f>I136+J136</f>
        <v>750</v>
      </c>
      <c r="Q136" s="194">
        <f>ROUND(I136*H136,2)</f>
        <v>0</v>
      </c>
      <c r="R136" s="194">
        <f>ROUND(J136*H136,2)</f>
        <v>750</v>
      </c>
      <c r="S136" s="195">
        <v>0</v>
      </c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5">
        <f>W136*H136</f>
        <v>0</v>
      </c>
      <c r="Y136" s="196" t="s">
        <v>1</v>
      </c>
      <c r="Z136" s="213">
        <f t="shared" si="10"/>
        <v>3.0000000000000027</v>
      </c>
      <c r="AA136" s="197">
        <v>772.5</v>
      </c>
      <c r="AS136" s="11" t="s">
        <v>137</v>
      </c>
      <c r="AU136" s="11" t="s">
        <v>132</v>
      </c>
      <c r="AV136" s="11" t="s">
        <v>79</v>
      </c>
      <c r="AZ136" s="11" t="s">
        <v>130</v>
      </c>
      <c r="BF136" s="164">
        <f>IF(O136="základní",K136,0)</f>
        <v>750</v>
      </c>
      <c r="BG136" s="164">
        <f>IF(O136="snížená",K136,0)</f>
        <v>0</v>
      </c>
      <c r="BH136" s="164">
        <f>IF(O136="zákl. přenesená",K136,0)</f>
        <v>0</v>
      </c>
      <c r="BI136" s="164">
        <f>IF(O136="sníž. přenesená",K136,0)</f>
        <v>0</v>
      </c>
      <c r="BJ136" s="164">
        <f>IF(O136="nulová",K136,0)</f>
        <v>0</v>
      </c>
      <c r="BK136" s="11" t="s">
        <v>79</v>
      </c>
      <c r="BL136" s="164">
        <f>ROUND(P136*H136,2)</f>
        <v>750</v>
      </c>
      <c r="BM136" s="11" t="s">
        <v>137</v>
      </c>
      <c r="BN136" s="11" t="s">
        <v>250</v>
      </c>
    </row>
    <row r="137" spans="2:66" s="1" customFormat="1" ht="19.5">
      <c r="B137" s="27"/>
      <c r="C137" s="28"/>
      <c r="D137" s="165" t="s">
        <v>139</v>
      </c>
      <c r="E137" s="28"/>
      <c r="F137" s="166" t="s">
        <v>251</v>
      </c>
      <c r="G137" s="28"/>
      <c r="H137" s="28"/>
      <c r="I137" s="28"/>
      <c r="J137" s="28"/>
      <c r="K137" s="28"/>
      <c r="L137" s="28"/>
      <c r="M137" s="181"/>
      <c r="N137" s="198"/>
      <c r="O137" s="199"/>
      <c r="P137" s="199"/>
      <c r="Q137" s="199"/>
      <c r="R137" s="199"/>
      <c r="S137" s="199"/>
      <c r="T137" s="199"/>
      <c r="U137" s="199"/>
      <c r="V137" s="199"/>
      <c r="W137" s="199"/>
      <c r="X137" s="199"/>
      <c r="Y137" s="200"/>
      <c r="Z137" s="213"/>
      <c r="AA137" s="201"/>
      <c r="AU137" s="11" t="s">
        <v>139</v>
      </c>
      <c r="AV137" s="11" t="s">
        <v>79</v>
      </c>
    </row>
    <row r="138" spans="2:66" s="1" customFormat="1" ht="22.5" customHeight="1">
      <c r="B138" s="27"/>
      <c r="C138" s="154" t="s">
        <v>252</v>
      </c>
      <c r="D138" s="154" t="s">
        <v>132</v>
      </c>
      <c r="E138" s="155" t="s">
        <v>253</v>
      </c>
      <c r="F138" s="156" t="s">
        <v>254</v>
      </c>
      <c r="G138" s="157" t="s">
        <v>135</v>
      </c>
      <c r="H138" s="158">
        <v>1</v>
      </c>
      <c r="I138" s="159">
        <v>0</v>
      </c>
      <c r="J138" s="159">
        <v>703</v>
      </c>
      <c r="K138" s="159">
        <f>ROUND(P138*H138,2)</f>
        <v>703</v>
      </c>
      <c r="L138" s="156" t="s">
        <v>136</v>
      </c>
      <c r="M138" s="181" t="str">
        <f>IF(K138&gt;AA138,"Cena shodná","Cena zvýšena")</f>
        <v>Cena zvýšena</v>
      </c>
      <c r="N138" s="192" t="s">
        <v>1</v>
      </c>
      <c r="O138" s="193" t="s">
        <v>40</v>
      </c>
      <c r="P138" s="194">
        <f>I138+J138</f>
        <v>703</v>
      </c>
      <c r="Q138" s="194">
        <f>ROUND(I138*H138,2)</f>
        <v>0</v>
      </c>
      <c r="R138" s="194">
        <f>ROUND(J138*H138,2)</f>
        <v>703</v>
      </c>
      <c r="S138" s="195">
        <v>0</v>
      </c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5">
        <f>W138*H138</f>
        <v>0</v>
      </c>
      <c r="Y138" s="196" t="s">
        <v>1</v>
      </c>
      <c r="Z138" s="213">
        <f t="shared" si="10"/>
        <v>3.0000000000000027</v>
      </c>
      <c r="AA138" s="197">
        <v>724.09</v>
      </c>
      <c r="AS138" s="11" t="s">
        <v>137</v>
      </c>
      <c r="AU138" s="11" t="s">
        <v>132</v>
      </c>
      <c r="AV138" s="11" t="s">
        <v>79</v>
      </c>
      <c r="AZ138" s="11" t="s">
        <v>130</v>
      </c>
      <c r="BF138" s="164">
        <f>IF(O138="základní",K138,0)</f>
        <v>703</v>
      </c>
      <c r="BG138" s="164">
        <f>IF(O138="snížená",K138,0)</f>
        <v>0</v>
      </c>
      <c r="BH138" s="164">
        <f>IF(O138="zákl. přenesená",K138,0)</f>
        <v>0</v>
      </c>
      <c r="BI138" s="164">
        <f>IF(O138="sníž. přenesená",K138,0)</f>
        <v>0</v>
      </c>
      <c r="BJ138" s="164">
        <f>IF(O138="nulová",K138,0)</f>
        <v>0</v>
      </c>
      <c r="BK138" s="11" t="s">
        <v>79</v>
      </c>
      <c r="BL138" s="164">
        <f>ROUND(P138*H138,2)</f>
        <v>703</v>
      </c>
      <c r="BM138" s="11" t="s">
        <v>137</v>
      </c>
      <c r="BN138" s="11" t="s">
        <v>255</v>
      </c>
    </row>
    <row r="139" spans="2:66" s="1" customFormat="1" ht="19.5">
      <c r="B139" s="27"/>
      <c r="C139" s="28"/>
      <c r="D139" s="165" t="s">
        <v>139</v>
      </c>
      <c r="E139" s="28"/>
      <c r="F139" s="166" t="s">
        <v>256</v>
      </c>
      <c r="G139" s="28"/>
      <c r="H139" s="28"/>
      <c r="I139" s="28"/>
      <c r="J139" s="28"/>
      <c r="K139" s="28"/>
      <c r="L139" s="28"/>
      <c r="M139" s="181"/>
      <c r="N139" s="198"/>
      <c r="O139" s="199"/>
      <c r="P139" s="199"/>
      <c r="Q139" s="199"/>
      <c r="R139" s="199"/>
      <c r="S139" s="199"/>
      <c r="T139" s="199"/>
      <c r="U139" s="199"/>
      <c r="V139" s="199"/>
      <c r="W139" s="199"/>
      <c r="X139" s="199"/>
      <c r="Y139" s="200"/>
      <c r="Z139" s="213"/>
      <c r="AA139" s="201"/>
      <c r="AU139" s="11" t="s">
        <v>139</v>
      </c>
      <c r="AV139" s="11" t="s">
        <v>79</v>
      </c>
    </row>
    <row r="140" spans="2:66" s="1" customFormat="1" ht="22.5" customHeight="1">
      <c r="B140" s="27"/>
      <c r="C140" s="154" t="s">
        <v>257</v>
      </c>
      <c r="D140" s="154" t="s">
        <v>132</v>
      </c>
      <c r="E140" s="155" t="s">
        <v>258</v>
      </c>
      <c r="F140" s="156" t="s">
        <v>259</v>
      </c>
      <c r="G140" s="157" t="s">
        <v>135</v>
      </c>
      <c r="H140" s="158">
        <v>1</v>
      </c>
      <c r="I140" s="159">
        <v>0</v>
      </c>
      <c r="J140" s="159">
        <v>1090</v>
      </c>
      <c r="K140" s="159">
        <f>ROUND(P140*H140,2)</f>
        <v>1090</v>
      </c>
      <c r="L140" s="156" t="s">
        <v>136</v>
      </c>
      <c r="M140" s="181" t="str">
        <f>IF(K140&gt;AA140,"Cena shodná","Cena zvýšena")</f>
        <v>Cena zvýšena</v>
      </c>
      <c r="N140" s="192" t="s">
        <v>1</v>
      </c>
      <c r="O140" s="193" t="s">
        <v>40</v>
      </c>
      <c r="P140" s="194">
        <f>I140+J140</f>
        <v>1090</v>
      </c>
      <c r="Q140" s="194">
        <f>ROUND(I140*H140,2)</f>
        <v>0</v>
      </c>
      <c r="R140" s="194">
        <f>ROUND(J140*H140,2)</f>
        <v>1090</v>
      </c>
      <c r="S140" s="195">
        <v>0</v>
      </c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5">
        <f>W140*H140</f>
        <v>0</v>
      </c>
      <c r="Y140" s="196" t="s">
        <v>1</v>
      </c>
      <c r="Z140" s="213">
        <f t="shared" si="10"/>
        <v>3.0000000000000027</v>
      </c>
      <c r="AA140" s="197">
        <v>1122.7</v>
      </c>
      <c r="AS140" s="11" t="s">
        <v>137</v>
      </c>
      <c r="AU140" s="11" t="s">
        <v>132</v>
      </c>
      <c r="AV140" s="11" t="s">
        <v>79</v>
      </c>
      <c r="AZ140" s="11" t="s">
        <v>130</v>
      </c>
      <c r="BF140" s="164">
        <f>IF(O140="základní",K140,0)</f>
        <v>1090</v>
      </c>
      <c r="BG140" s="164">
        <f>IF(O140="snížená",K140,0)</f>
        <v>0</v>
      </c>
      <c r="BH140" s="164">
        <f>IF(O140="zákl. přenesená",K140,0)</f>
        <v>0</v>
      </c>
      <c r="BI140" s="164">
        <f>IF(O140="sníž. přenesená",K140,0)</f>
        <v>0</v>
      </c>
      <c r="BJ140" s="164">
        <f>IF(O140="nulová",K140,0)</f>
        <v>0</v>
      </c>
      <c r="BK140" s="11" t="s">
        <v>79</v>
      </c>
      <c r="BL140" s="164">
        <f>ROUND(P140*H140,2)</f>
        <v>1090</v>
      </c>
      <c r="BM140" s="11" t="s">
        <v>137</v>
      </c>
      <c r="BN140" s="11" t="s">
        <v>260</v>
      </c>
    </row>
    <row r="141" spans="2:66" s="1" customFormat="1" ht="19.5">
      <c r="B141" s="27"/>
      <c r="C141" s="28"/>
      <c r="D141" s="165" t="s">
        <v>139</v>
      </c>
      <c r="E141" s="28"/>
      <c r="F141" s="166" t="s">
        <v>261</v>
      </c>
      <c r="G141" s="28"/>
      <c r="H141" s="28"/>
      <c r="I141" s="28"/>
      <c r="J141" s="28"/>
      <c r="K141" s="28"/>
      <c r="L141" s="28"/>
      <c r="M141" s="181"/>
      <c r="N141" s="198"/>
      <c r="O141" s="199"/>
      <c r="P141" s="199"/>
      <c r="Q141" s="199"/>
      <c r="R141" s="199"/>
      <c r="S141" s="199"/>
      <c r="T141" s="199"/>
      <c r="U141" s="199"/>
      <c r="V141" s="199"/>
      <c r="W141" s="199"/>
      <c r="X141" s="199"/>
      <c r="Y141" s="200"/>
      <c r="Z141" s="213"/>
      <c r="AA141" s="201"/>
      <c r="AU141" s="11" t="s">
        <v>139</v>
      </c>
      <c r="AV141" s="11" t="s">
        <v>79</v>
      </c>
    </row>
    <row r="142" spans="2:66" s="1" customFormat="1" ht="22.5" customHeight="1">
      <c r="B142" s="27"/>
      <c r="C142" s="154" t="s">
        <v>262</v>
      </c>
      <c r="D142" s="154" t="s">
        <v>132</v>
      </c>
      <c r="E142" s="155" t="s">
        <v>263</v>
      </c>
      <c r="F142" s="156" t="s">
        <v>264</v>
      </c>
      <c r="G142" s="157" t="s">
        <v>135</v>
      </c>
      <c r="H142" s="158">
        <v>1</v>
      </c>
      <c r="I142" s="159">
        <v>0</v>
      </c>
      <c r="J142" s="159">
        <v>1400</v>
      </c>
      <c r="K142" s="159">
        <f>ROUND(P142*H142,2)</f>
        <v>1400</v>
      </c>
      <c r="L142" s="156" t="s">
        <v>136</v>
      </c>
      <c r="M142" s="181" t="str">
        <f>IF(K142&gt;AA142,"Cena shodná","Cena zvýšena")</f>
        <v>Cena zvýšena</v>
      </c>
      <c r="N142" s="192" t="s">
        <v>1</v>
      </c>
      <c r="O142" s="193" t="s">
        <v>40</v>
      </c>
      <c r="P142" s="194">
        <f>I142+J142</f>
        <v>1400</v>
      </c>
      <c r="Q142" s="194">
        <f>ROUND(I142*H142,2)</f>
        <v>0</v>
      </c>
      <c r="R142" s="194">
        <f>ROUND(J142*H142,2)</f>
        <v>1400</v>
      </c>
      <c r="S142" s="195">
        <v>0</v>
      </c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5">
        <f>W142*H142</f>
        <v>0</v>
      </c>
      <c r="Y142" s="196" t="s">
        <v>1</v>
      </c>
      <c r="Z142" s="213">
        <f t="shared" si="10"/>
        <v>3.0000000000000027</v>
      </c>
      <c r="AA142" s="197">
        <v>1442</v>
      </c>
      <c r="AS142" s="11" t="s">
        <v>137</v>
      </c>
      <c r="AU142" s="11" t="s">
        <v>132</v>
      </c>
      <c r="AV142" s="11" t="s">
        <v>79</v>
      </c>
      <c r="AZ142" s="11" t="s">
        <v>130</v>
      </c>
      <c r="BF142" s="164">
        <f>IF(O142="základní",K142,0)</f>
        <v>1400</v>
      </c>
      <c r="BG142" s="164">
        <f>IF(O142="snížená",K142,0)</f>
        <v>0</v>
      </c>
      <c r="BH142" s="164">
        <f>IF(O142="zákl. přenesená",K142,0)</f>
        <v>0</v>
      </c>
      <c r="BI142" s="164">
        <f>IF(O142="sníž. přenesená",K142,0)</f>
        <v>0</v>
      </c>
      <c r="BJ142" s="164">
        <f>IF(O142="nulová",K142,0)</f>
        <v>0</v>
      </c>
      <c r="BK142" s="11" t="s">
        <v>79</v>
      </c>
      <c r="BL142" s="164">
        <f>ROUND(P142*H142,2)</f>
        <v>1400</v>
      </c>
      <c r="BM142" s="11" t="s">
        <v>137</v>
      </c>
      <c r="BN142" s="11" t="s">
        <v>265</v>
      </c>
    </row>
    <row r="143" spans="2:66" s="1" customFormat="1" ht="19.5">
      <c r="B143" s="27"/>
      <c r="C143" s="28"/>
      <c r="D143" s="165" t="s">
        <v>139</v>
      </c>
      <c r="E143" s="28"/>
      <c r="F143" s="166" t="s">
        <v>266</v>
      </c>
      <c r="G143" s="28"/>
      <c r="H143" s="28"/>
      <c r="I143" s="28"/>
      <c r="J143" s="28"/>
      <c r="K143" s="28"/>
      <c r="L143" s="28"/>
      <c r="M143" s="181"/>
      <c r="N143" s="198"/>
      <c r="O143" s="199"/>
      <c r="P143" s="199"/>
      <c r="Q143" s="199"/>
      <c r="R143" s="199"/>
      <c r="S143" s="199"/>
      <c r="T143" s="199"/>
      <c r="U143" s="199"/>
      <c r="V143" s="199"/>
      <c r="W143" s="199"/>
      <c r="X143" s="199"/>
      <c r="Y143" s="200"/>
      <c r="Z143" s="213"/>
      <c r="AA143" s="201"/>
      <c r="AU143" s="11" t="s">
        <v>139</v>
      </c>
      <c r="AV143" s="11" t="s">
        <v>79</v>
      </c>
    </row>
    <row r="144" spans="2:66" s="1" customFormat="1" ht="22.5" customHeight="1">
      <c r="B144" s="27"/>
      <c r="C144" s="154" t="s">
        <v>267</v>
      </c>
      <c r="D144" s="154" t="s">
        <v>132</v>
      </c>
      <c r="E144" s="155" t="s">
        <v>268</v>
      </c>
      <c r="F144" s="156" t="s">
        <v>269</v>
      </c>
      <c r="G144" s="157" t="s">
        <v>135</v>
      </c>
      <c r="H144" s="158">
        <v>1</v>
      </c>
      <c r="I144" s="159">
        <v>0</v>
      </c>
      <c r="J144" s="159">
        <v>1090</v>
      </c>
      <c r="K144" s="159">
        <f>ROUND(P144*H144,2)</f>
        <v>1090</v>
      </c>
      <c r="L144" s="156" t="s">
        <v>136</v>
      </c>
      <c r="M144" s="181" t="str">
        <f>IF(K144&gt;AA144,"Cena shodná","Cena zvýšena")</f>
        <v>Cena zvýšena</v>
      </c>
      <c r="N144" s="192" t="s">
        <v>1</v>
      </c>
      <c r="O144" s="193" t="s">
        <v>40</v>
      </c>
      <c r="P144" s="194">
        <f>I144+J144</f>
        <v>1090</v>
      </c>
      <c r="Q144" s="194">
        <f>ROUND(I144*H144,2)</f>
        <v>0</v>
      </c>
      <c r="R144" s="194">
        <f>ROUND(J144*H144,2)</f>
        <v>1090</v>
      </c>
      <c r="S144" s="195">
        <v>0</v>
      </c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5">
        <f>W144*H144</f>
        <v>0</v>
      </c>
      <c r="Y144" s="196" t="s">
        <v>1</v>
      </c>
      <c r="Z144" s="213">
        <f t="shared" si="10"/>
        <v>3.0000000000000027</v>
      </c>
      <c r="AA144" s="197">
        <v>1122.7</v>
      </c>
      <c r="AS144" s="11" t="s">
        <v>137</v>
      </c>
      <c r="AU144" s="11" t="s">
        <v>132</v>
      </c>
      <c r="AV144" s="11" t="s">
        <v>79</v>
      </c>
      <c r="AZ144" s="11" t="s">
        <v>130</v>
      </c>
      <c r="BF144" s="164">
        <f>IF(O144="základní",K144,0)</f>
        <v>1090</v>
      </c>
      <c r="BG144" s="164">
        <f>IF(O144="snížená",K144,0)</f>
        <v>0</v>
      </c>
      <c r="BH144" s="164">
        <f>IF(O144="zákl. přenesená",K144,0)</f>
        <v>0</v>
      </c>
      <c r="BI144" s="164">
        <f>IF(O144="sníž. přenesená",K144,0)</f>
        <v>0</v>
      </c>
      <c r="BJ144" s="164">
        <f>IF(O144="nulová",K144,0)</f>
        <v>0</v>
      </c>
      <c r="BK144" s="11" t="s">
        <v>79</v>
      </c>
      <c r="BL144" s="164">
        <f>ROUND(P144*H144,2)</f>
        <v>1090</v>
      </c>
      <c r="BM144" s="11" t="s">
        <v>137</v>
      </c>
      <c r="BN144" s="11" t="s">
        <v>270</v>
      </c>
    </row>
    <row r="145" spans="2:66" s="1" customFormat="1" ht="19.5">
      <c r="B145" s="27"/>
      <c r="C145" s="28"/>
      <c r="D145" s="165" t="s">
        <v>139</v>
      </c>
      <c r="E145" s="28"/>
      <c r="F145" s="166" t="s">
        <v>271</v>
      </c>
      <c r="G145" s="28"/>
      <c r="H145" s="28"/>
      <c r="I145" s="28"/>
      <c r="J145" s="28"/>
      <c r="K145" s="28"/>
      <c r="L145" s="28"/>
      <c r="M145" s="181"/>
      <c r="N145" s="198"/>
      <c r="O145" s="199"/>
      <c r="P145" s="199"/>
      <c r="Q145" s="199"/>
      <c r="R145" s="199"/>
      <c r="S145" s="199"/>
      <c r="T145" s="199"/>
      <c r="U145" s="199"/>
      <c r="V145" s="199"/>
      <c r="W145" s="199"/>
      <c r="X145" s="199"/>
      <c r="Y145" s="200"/>
      <c r="Z145" s="213"/>
      <c r="AA145" s="201"/>
      <c r="AU145" s="11" t="s">
        <v>139</v>
      </c>
      <c r="AV145" s="11" t="s">
        <v>79</v>
      </c>
    </row>
    <row r="146" spans="2:66" s="1" customFormat="1" ht="22.5" customHeight="1">
      <c r="B146" s="27"/>
      <c r="C146" s="154" t="s">
        <v>272</v>
      </c>
      <c r="D146" s="154" t="s">
        <v>132</v>
      </c>
      <c r="E146" s="155" t="s">
        <v>273</v>
      </c>
      <c r="F146" s="156" t="s">
        <v>274</v>
      </c>
      <c r="G146" s="157" t="s">
        <v>135</v>
      </c>
      <c r="H146" s="158">
        <v>1</v>
      </c>
      <c r="I146" s="159">
        <v>0</v>
      </c>
      <c r="J146" s="159">
        <v>1090</v>
      </c>
      <c r="K146" s="159">
        <f>ROUND(P146*H146,2)</f>
        <v>1090</v>
      </c>
      <c r="L146" s="156" t="s">
        <v>136</v>
      </c>
      <c r="M146" s="181" t="str">
        <f>IF(K146&gt;AA146,"Cena shodná","Cena zvýšena")</f>
        <v>Cena zvýšena</v>
      </c>
      <c r="N146" s="192" t="s">
        <v>1</v>
      </c>
      <c r="O146" s="193" t="s">
        <v>40</v>
      </c>
      <c r="P146" s="194">
        <f>I146+J146</f>
        <v>1090</v>
      </c>
      <c r="Q146" s="194">
        <f>ROUND(I146*H146,2)</f>
        <v>0</v>
      </c>
      <c r="R146" s="194">
        <f>ROUND(J146*H146,2)</f>
        <v>1090</v>
      </c>
      <c r="S146" s="195">
        <v>0</v>
      </c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5">
        <f>W146*H146</f>
        <v>0</v>
      </c>
      <c r="Y146" s="196" t="s">
        <v>1</v>
      </c>
      <c r="Z146" s="213">
        <f t="shared" si="10"/>
        <v>3.0000000000000027</v>
      </c>
      <c r="AA146" s="197">
        <v>1122.7</v>
      </c>
      <c r="AS146" s="11" t="s">
        <v>137</v>
      </c>
      <c r="AU146" s="11" t="s">
        <v>132</v>
      </c>
      <c r="AV146" s="11" t="s">
        <v>79</v>
      </c>
      <c r="AZ146" s="11" t="s">
        <v>130</v>
      </c>
      <c r="BF146" s="164">
        <f>IF(O146="základní",K146,0)</f>
        <v>1090</v>
      </c>
      <c r="BG146" s="164">
        <f>IF(O146="snížená",K146,0)</f>
        <v>0</v>
      </c>
      <c r="BH146" s="164">
        <f>IF(O146="zákl. přenesená",K146,0)</f>
        <v>0</v>
      </c>
      <c r="BI146" s="164">
        <f>IF(O146="sníž. přenesená",K146,0)</f>
        <v>0</v>
      </c>
      <c r="BJ146" s="164">
        <f>IF(O146="nulová",K146,0)</f>
        <v>0</v>
      </c>
      <c r="BK146" s="11" t="s">
        <v>79</v>
      </c>
      <c r="BL146" s="164">
        <f>ROUND(P146*H146,2)</f>
        <v>1090</v>
      </c>
      <c r="BM146" s="11" t="s">
        <v>137</v>
      </c>
      <c r="BN146" s="11" t="s">
        <v>275</v>
      </c>
    </row>
    <row r="147" spans="2:66" s="1" customFormat="1" ht="19.5">
      <c r="B147" s="27"/>
      <c r="C147" s="28"/>
      <c r="D147" s="165" t="s">
        <v>139</v>
      </c>
      <c r="E147" s="28"/>
      <c r="F147" s="166" t="s">
        <v>276</v>
      </c>
      <c r="G147" s="28"/>
      <c r="H147" s="28"/>
      <c r="I147" s="28"/>
      <c r="J147" s="28"/>
      <c r="K147" s="28"/>
      <c r="L147" s="28"/>
      <c r="M147" s="181"/>
      <c r="N147" s="198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200"/>
      <c r="Z147" s="213"/>
      <c r="AA147" s="201"/>
      <c r="AU147" s="11" t="s">
        <v>139</v>
      </c>
      <c r="AV147" s="11" t="s">
        <v>79</v>
      </c>
    </row>
    <row r="148" spans="2:66" s="1" customFormat="1" ht="22.5" customHeight="1">
      <c r="B148" s="27"/>
      <c r="C148" s="154" t="s">
        <v>8</v>
      </c>
      <c r="D148" s="154" t="s">
        <v>132</v>
      </c>
      <c r="E148" s="155" t="s">
        <v>277</v>
      </c>
      <c r="F148" s="156" t="s">
        <v>278</v>
      </c>
      <c r="G148" s="157" t="s">
        <v>135</v>
      </c>
      <c r="H148" s="158">
        <v>1</v>
      </c>
      <c r="I148" s="159">
        <v>0</v>
      </c>
      <c r="J148" s="159">
        <v>878</v>
      </c>
      <c r="K148" s="159">
        <f>ROUND(P148*H148,2)</f>
        <v>878</v>
      </c>
      <c r="L148" s="156" t="s">
        <v>136</v>
      </c>
      <c r="M148" s="181" t="str">
        <f>IF(K148&gt;AA148,"Cena shodná","Cena zvýšena")</f>
        <v>Cena zvýšena</v>
      </c>
      <c r="N148" s="192" t="s">
        <v>1</v>
      </c>
      <c r="O148" s="193" t="s">
        <v>40</v>
      </c>
      <c r="P148" s="194">
        <f>I148+J148</f>
        <v>878</v>
      </c>
      <c r="Q148" s="194">
        <f>ROUND(I148*H148,2)</f>
        <v>0</v>
      </c>
      <c r="R148" s="194">
        <f>ROUND(J148*H148,2)</f>
        <v>878</v>
      </c>
      <c r="S148" s="195">
        <v>0</v>
      </c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5">
        <f>W148*H148</f>
        <v>0</v>
      </c>
      <c r="Y148" s="196" t="s">
        <v>1</v>
      </c>
      <c r="Z148" s="213">
        <f t="shared" si="10"/>
        <v>3.0000000000000027</v>
      </c>
      <c r="AA148" s="197">
        <v>904.34</v>
      </c>
      <c r="AS148" s="11" t="s">
        <v>137</v>
      </c>
      <c r="AU148" s="11" t="s">
        <v>132</v>
      </c>
      <c r="AV148" s="11" t="s">
        <v>79</v>
      </c>
      <c r="AZ148" s="11" t="s">
        <v>130</v>
      </c>
      <c r="BF148" s="164">
        <f>IF(O148="základní",K148,0)</f>
        <v>878</v>
      </c>
      <c r="BG148" s="164">
        <f>IF(O148="snížená",K148,0)</f>
        <v>0</v>
      </c>
      <c r="BH148" s="164">
        <f>IF(O148="zákl. přenesená",K148,0)</f>
        <v>0</v>
      </c>
      <c r="BI148" s="164">
        <f>IF(O148="sníž. přenesená",K148,0)</f>
        <v>0</v>
      </c>
      <c r="BJ148" s="164">
        <f>IF(O148="nulová",K148,0)</f>
        <v>0</v>
      </c>
      <c r="BK148" s="11" t="s">
        <v>79</v>
      </c>
      <c r="BL148" s="164">
        <f>ROUND(P148*H148,2)</f>
        <v>878</v>
      </c>
      <c r="BM148" s="11" t="s">
        <v>137</v>
      </c>
      <c r="BN148" s="11" t="s">
        <v>279</v>
      </c>
    </row>
    <row r="149" spans="2:66" s="1" customFormat="1" ht="19.5">
      <c r="B149" s="27"/>
      <c r="C149" s="28"/>
      <c r="D149" s="165" t="s">
        <v>139</v>
      </c>
      <c r="E149" s="28"/>
      <c r="F149" s="166" t="s">
        <v>280</v>
      </c>
      <c r="G149" s="28"/>
      <c r="H149" s="28"/>
      <c r="I149" s="28"/>
      <c r="J149" s="28"/>
      <c r="K149" s="28"/>
      <c r="L149" s="28"/>
      <c r="M149" s="181"/>
      <c r="N149" s="198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200"/>
      <c r="Z149" s="213"/>
      <c r="AA149" s="201"/>
      <c r="AU149" s="11" t="s">
        <v>139</v>
      </c>
      <c r="AV149" s="11" t="s">
        <v>79</v>
      </c>
    </row>
    <row r="150" spans="2:66" s="1" customFormat="1" ht="22.5" customHeight="1">
      <c r="B150" s="27"/>
      <c r="C150" s="154" t="s">
        <v>281</v>
      </c>
      <c r="D150" s="154" t="s">
        <v>132</v>
      </c>
      <c r="E150" s="155" t="s">
        <v>282</v>
      </c>
      <c r="F150" s="156" t="s">
        <v>283</v>
      </c>
      <c r="G150" s="157" t="s">
        <v>135</v>
      </c>
      <c r="H150" s="158">
        <v>1</v>
      </c>
      <c r="I150" s="159">
        <v>0</v>
      </c>
      <c r="J150" s="159">
        <v>935</v>
      </c>
      <c r="K150" s="159">
        <f>ROUND(P150*H150,2)</f>
        <v>935</v>
      </c>
      <c r="L150" s="156" t="s">
        <v>136</v>
      </c>
      <c r="M150" s="181" t="str">
        <f>IF(K150&gt;AA150,"Cena shodná","Cena zvýšena")</f>
        <v>Cena zvýšena</v>
      </c>
      <c r="N150" s="192" t="s">
        <v>1</v>
      </c>
      <c r="O150" s="193" t="s">
        <v>40</v>
      </c>
      <c r="P150" s="194">
        <f>I150+J150</f>
        <v>935</v>
      </c>
      <c r="Q150" s="194">
        <f>ROUND(I150*H150,2)</f>
        <v>0</v>
      </c>
      <c r="R150" s="194">
        <f>ROUND(J150*H150,2)</f>
        <v>935</v>
      </c>
      <c r="S150" s="195">
        <v>0</v>
      </c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5">
        <f>W150*H150</f>
        <v>0</v>
      </c>
      <c r="Y150" s="196" t="s">
        <v>1</v>
      </c>
      <c r="Z150" s="213">
        <f t="shared" si="10"/>
        <v>3.0000000000000027</v>
      </c>
      <c r="AA150" s="197">
        <v>963.05</v>
      </c>
      <c r="AS150" s="11" t="s">
        <v>137</v>
      </c>
      <c r="AU150" s="11" t="s">
        <v>132</v>
      </c>
      <c r="AV150" s="11" t="s">
        <v>79</v>
      </c>
      <c r="AZ150" s="11" t="s">
        <v>130</v>
      </c>
      <c r="BF150" s="164">
        <f>IF(O150="základní",K150,0)</f>
        <v>935</v>
      </c>
      <c r="BG150" s="164">
        <f>IF(O150="snížená",K150,0)</f>
        <v>0</v>
      </c>
      <c r="BH150" s="164">
        <f>IF(O150="zákl. přenesená",K150,0)</f>
        <v>0</v>
      </c>
      <c r="BI150" s="164">
        <f>IF(O150="sníž. přenesená",K150,0)</f>
        <v>0</v>
      </c>
      <c r="BJ150" s="164">
        <f>IF(O150="nulová",K150,0)</f>
        <v>0</v>
      </c>
      <c r="BK150" s="11" t="s">
        <v>79</v>
      </c>
      <c r="BL150" s="164">
        <f>ROUND(P150*H150,2)</f>
        <v>935</v>
      </c>
      <c r="BM150" s="11" t="s">
        <v>137</v>
      </c>
      <c r="BN150" s="11" t="s">
        <v>284</v>
      </c>
    </row>
    <row r="151" spans="2:66" s="1" customFormat="1" ht="19.5">
      <c r="B151" s="27"/>
      <c r="C151" s="28"/>
      <c r="D151" s="165" t="s">
        <v>139</v>
      </c>
      <c r="E151" s="28"/>
      <c r="F151" s="166" t="s">
        <v>285</v>
      </c>
      <c r="G151" s="28"/>
      <c r="H151" s="28"/>
      <c r="I151" s="28"/>
      <c r="J151" s="28"/>
      <c r="K151" s="28"/>
      <c r="L151" s="28"/>
      <c r="M151" s="181"/>
      <c r="N151" s="198"/>
      <c r="O151" s="199"/>
      <c r="P151" s="199"/>
      <c r="Q151" s="199"/>
      <c r="R151" s="199"/>
      <c r="S151" s="199"/>
      <c r="T151" s="199"/>
      <c r="U151" s="199"/>
      <c r="V151" s="199"/>
      <c r="W151" s="199"/>
      <c r="X151" s="199"/>
      <c r="Y151" s="200"/>
      <c r="Z151" s="213"/>
      <c r="AA151" s="201"/>
      <c r="AU151" s="11" t="s">
        <v>139</v>
      </c>
      <c r="AV151" s="11" t="s">
        <v>79</v>
      </c>
    </row>
    <row r="152" spans="2:66" s="1" customFormat="1" ht="22.5" customHeight="1">
      <c r="B152" s="27"/>
      <c r="C152" s="154" t="s">
        <v>286</v>
      </c>
      <c r="D152" s="154" t="s">
        <v>132</v>
      </c>
      <c r="E152" s="155" t="s">
        <v>287</v>
      </c>
      <c r="F152" s="156" t="s">
        <v>288</v>
      </c>
      <c r="G152" s="157" t="s">
        <v>135</v>
      </c>
      <c r="H152" s="158">
        <v>1</v>
      </c>
      <c r="I152" s="159">
        <v>0</v>
      </c>
      <c r="J152" s="159">
        <v>1350</v>
      </c>
      <c r="K152" s="159">
        <f>ROUND(P152*H152,2)</f>
        <v>1350</v>
      </c>
      <c r="L152" s="156" t="s">
        <v>136</v>
      </c>
      <c r="M152" s="181" t="str">
        <f>IF(K152&gt;AA152,"Cena shodná","Cena zvýšena")</f>
        <v>Cena zvýšena</v>
      </c>
      <c r="N152" s="192" t="s">
        <v>1</v>
      </c>
      <c r="O152" s="193" t="s">
        <v>40</v>
      </c>
      <c r="P152" s="194">
        <f>I152+J152</f>
        <v>1350</v>
      </c>
      <c r="Q152" s="194">
        <f>ROUND(I152*H152,2)</f>
        <v>0</v>
      </c>
      <c r="R152" s="194">
        <f>ROUND(J152*H152,2)</f>
        <v>1350</v>
      </c>
      <c r="S152" s="195">
        <v>0</v>
      </c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5">
        <f>W152*H152</f>
        <v>0</v>
      </c>
      <c r="Y152" s="196" t="s">
        <v>1</v>
      </c>
      <c r="Z152" s="213">
        <f t="shared" si="10"/>
        <v>3.0000000000000027</v>
      </c>
      <c r="AA152" s="197">
        <v>1390.5</v>
      </c>
      <c r="AS152" s="11" t="s">
        <v>137</v>
      </c>
      <c r="AU152" s="11" t="s">
        <v>132</v>
      </c>
      <c r="AV152" s="11" t="s">
        <v>79</v>
      </c>
      <c r="AZ152" s="11" t="s">
        <v>130</v>
      </c>
      <c r="BF152" s="164">
        <f>IF(O152="základní",K152,0)</f>
        <v>1350</v>
      </c>
      <c r="BG152" s="164">
        <f>IF(O152="snížená",K152,0)</f>
        <v>0</v>
      </c>
      <c r="BH152" s="164">
        <f>IF(O152="zákl. přenesená",K152,0)</f>
        <v>0</v>
      </c>
      <c r="BI152" s="164">
        <f>IF(O152="sníž. přenesená",K152,0)</f>
        <v>0</v>
      </c>
      <c r="BJ152" s="164">
        <f>IF(O152="nulová",K152,0)</f>
        <v>0</v>
      </c>
      <c r="BK152" s="11" t="s">
        <v>79</v>
      </c>
      <c r="BL152" s="164">
        <f>ROUND(P152*H152,2)</f>
        <v>1350</v>
      </c>
      <c r="BM152" s="11" t="s">
        <v>137</v>
      </c>
      <c r="BN152" s="11" t="s">
        <v>289</v>
      </c>
    </row>
    <row r="153" spans="2:66" s="1" customFormat="1" ht="19.5">
      <c r="B153" s="27"/>
      <c r="C153" s="28"/>
      <c r="D153" s="165" t="s">
        <v>139</v>
      </c>
      <c r="E153" s="28"/>
      <c r="F153" s="166" t="s">
        <v>290</v>
      </c>
      <c r="G153" s="28"/>
      <c r="H153" s="28"/>
      <c r="I153" s="28"/>
      <c r="J153" s="28"/>
      <c r="K153" s="28"/>
      <c r="L153" s="28"/>
      <c r="M153" s="181"/>
      <c r="N153" s="198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200"/>
      <c r="Z153" s="213"/>
      <c r="AA153" s="201"/>
      <c r="AU153" s="11" t="s">
        <v>139</v>
      </c>
      <c r="AV153" s="11" t="s">
        <v>79</v>
      </c>
    </row>
    <row r="154" spans="2:66" s="1" customFormat="1" ht="22.5" customHeight="1">
      <c r="B154" s="27"/>
      <c r="C154" s="154" t="s">
        <v>291</v>
      </c>
      <c r="D154" s="154" t="s">
        <v>132</v>
      </c>
      <c r="E154" s="155" t="s">
        <v>292</v>
      </c>
      <c r="F154" s="156" t="s">
        <v>293</v>
      </c>
      <c r="G154" s="157" t="s">
        <v>135</v>
      </c>
      <c r="H154" s="158">
        <v>1</v>
      </c>
      <c r="I154" s="159">
        <v>0</v>
      </c>
      <c r="J154" s="159">
        <v>1110</v>
      </c>
      <c r="K154" s="159">
        <f>ROUND(P154*H154,2)</f>
        <v>1110</v>
      </c>
      <c r="L154" s="156" t="s">
        <v>136</v>
      </c>
      <c r="M154" s="181" t="str">
        <f>IF(K154&gt;AA154,"Cena shodná","Cena zvýšena")</f>
        <v>Cena zvýšena</v>
      </c>
      <c r="N154" s="192" t="s">
        <v>1</v>
      </c>
      <c r="O154" s="193" t="s">
        <v>40</v>
      </c>
      <c r="P154" s="194">
        <f>I154+J154</f>
        <v>1110</v>
      </c>
      <c r="Q154" s="194">
        <f>ROUND(I154*H154,2)</f>
        <v>0</v>
      </c>
      <c r="R154" s="194">
        <f>ROUND(J154*H154,2)</f>
        <v>1110</v>
      </c>
      <c r="S154" s="195">
        <v>0</v>
      </c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5">
        <f>W154*H154</f>
        <v>0</v>
      </c>
      <c r="Y154" s="196" t="s">
        <v>1</v>
      </c>
      <c r="Z154" s="213">
        <f t="shared" si="10"/>
        <v>3.0000000000000027</v>
      </c>
      <c r="AA154" s="197">
        <v>1143.3</v>
      </c>
      <c r="AS154" s="11" t="s">
        <v>137</v>
      </c>
      <c r="AU154" s="11" t="s">
        <v>132</v>
      </c>
      <c r="AV154" s="11" t="s">
        <v>79</v>
      </c>
      <c r="AZ154" s="11" t="s">
        <v>130</v>
      </c>
      <c r="BF154" s="164">
        <f>IF(O154="základní",K154,0)</f>
        <v>1110</v>
      </c>
      <c r="BG154" s="164">
        <f>IF(O154="snížená",K154,0)</f>
        <v>0</v>
      </c>
      <c r="BH154" s="164">
        <f>IF(O154="zákl. přenesená",K154,0)</f>
        <v>0</v>
      </c>
      <c r="BI154" s="164">
        <f>IF(O154="sníž. přenesená",K154,0)</f>
        <v>0</v>
      </c>
      <c r="BJ154" s="164">
        <f>IF(O154="nulová",K154,0)</f>
        <v>0</v>
      </c>
      <c r="BK154" s="11" t="s">
        <v>79</v>
      </c>
      <c r="BL154" s="164">
        <f>ROUND(P154*H154,2)</f>
        <v>1110</v>
      </c>
      <c r="BM154" s="11" t="s">
        <v>137</v>
      </c>
      <c r="BN154" s="11" t="s">
        <v>294</v>
      </c>
    </row>
    <row r="155" spans="2:66" s="1" customFormat="1" ht="19.5">
      <c r="B155" s="27"/>
      <c r="C155" s="28"/>
      <c r="D155" s="165" t="s">
        <v>139</v>
      </c>
      <c r="E155" s="28"/>
      <c r="F155" s="166" t="s">
        <v>295</v>
      </c>
      <c r="G155" s="28"/>
      <c r="H155" s="28"/>
      <c r="I155" s="28"/>
      <c r="J155" s="28"/>
      <c r="K155" s="28"/>
      <c r="L155" s="28"/>
      <c r="M155" s="181"/>
      <c r="N155" s="198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200"/>
      <c r="Z155" s="213"/>
      <c r="AA155" s="201"/>
      <c r="AU155" s="11" t="s">
        <v>139</v>
      </c>
      <c r="AV155" s="11" t="s">
        <v>79</v>
      </c>
    </row>
    <row r="156" spans="2:66" s="1" customFormat="1" ht="22.5" customHeight="1">
      <c r="B156" s="27"/>
      <c r="C156" s="154" t="s">
        <v>296</v>
      </c>
      <c r="D156" s="154" t="s">
        <v>132</v>
      </c>
      <c r="E156" s="155" t="s">
        <v>297</v>
      </c>
      <c r="F156" s="156" t="s">
        <v>298</v>
      </c>
      <c r="G156" s="157" t="s">
        <v>135</v>
      </c>
      <c r="H156" s="158">
        <v>1</v>
      </c>
      <c r="I156" s="159">
        <v>0</v>
      </c>
      <c r="J156" s="159">
        <v>750</v>
      </c>
      <c r="K156" s="159">
        <f>ROUND(P156*H156,2)</f>
        <v>750</v>
      </c>
      <c r="L156" s="156" t="s">
        <v>136</v>
      </c>
      <c r="M156" s="181" t="str">
        <f>IF(K156&gt;AA156,"Cena shodná","Cena zvýšena")</f>
        <v>Cena zvýšena</v>
      </c>
      <c r="N156" s="192" t="s">
        <v>1</v>
      </c>
      <c r="O156" s="193" t="s">
        <v>40</v>
      </c>
      <c r="P156" s="194">
        <f>I156+J156</f>
        <v>750</v>
      </c>
      <c r="Q156" s="194">
        <f>ROUND(I156*H156,2)</f>
        <v>0</v>
      </c>
      <c r="R156" s="194">
        <f>ROUND(J156*H156,2)</f>
        <v>750</v>
      </c>
      <c r="S156" s="195">
        <v>0</v>
      </c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5">
        <f>W156*H156</f>
        <v>0</v>
      </c>
      <c r="Y156" s="196" t="s">
        <v>1</v>
      </c>
      <c r="Z156" s="213">
        <f t="shared" si="10"/>
        <v>3.0000000000000027</v>
      </c>
      <c r="AA156" s="197">
        <v>772.5</v>
      </c>
      <c r="AS156" s="11" t="s">
        <v>137</v>
      </c>
      <c r="AU156" s="11" t="s">
        <v>132</v>
      </c>
      <c r="AV156" s="11" t="s">
        <v>79</v>
      </c>
      <c r="AZ156" s="11" t="s">
        <v>130</v>
      </c>
      <c r="BF156" s="164">
        <f>IF(O156="základní",K156,0)</f>
        <v>750</v>
      </c>
      <c r="BG156" s="164">
        <f>IF(O156="snížená",K156,0)</f>
        <v>0</v>
      </c>
      <c r="BH156" s="164">
        <f>IF(O156="zákl. přenesená",K156,0)</f>
        <v>0</v>
      </c>
      <c r="BI156" s="164">
        <f>IF(O156="sníž. přenesená",K156,0)</f>
        <v>0</v>
      </c>
      <c r="BJ156" s="164">
        <f>IF(O156="nulová",K156,0)</f>
        <v>0</v>
      </c>
      <c r="BK156" s="11" t="s">
        <v>79</v>
      </c>
      <c r="BL156" s="164">
        <f>ROUND(P156*H156,2)</f>
        <v>750</v>
      </c>
      <c r="BM156" s="11" t="s">
        <v>137</v>
      </c>
      <c r="BN156" s="11" t="s">
        <v>299</v>
      </c>
    </row>
    <row r="157" spans="2:66" s="1" customFormat="1" ht="29.25">
      <c r="B157" s="27"/>
      <c r="C157" s="28"/>
      <c r="D157" s="165" t="s">
        <v>139</v>
      </c>
      <c r="E157" s="28"/>
      <c r="F157" s="166" t="s">
        <v>300</v>
      </c>
      <c r="G157" s="28"/>
      <c r="H157" s="28"/>
      <c r="I157" s="28"/>
      <c r="J157" s="28"/>
      <c r="K157" s="28"/>
      <c r="L157" s="28"/>
      <c r="M157" s="181"/>
      <c r="N157" s="198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200"/>
      <c r="Z157" s="213"/>
      <c r="AA157" s="201"/>
      <c r="AU157" s="11" t="s">
        <v>139</v>
      </c>
      <c r="AV157" s="11" t="s">
        <v>79</v>
      </c>
    </row>
    <row r="158" spans="2:66" s="1" customFormat="1" ht="22.5" customHeight="1">
      <c r="B158" s="27"/>
      <c r="C158" s="154" t="s">
        <v>301</v>
      </c>
      <c r="D158" s="154" t="s">
        <v>132</v>
      </c>
      <c r="E158" s="155" t="s">
        <v>302</v>
      </c>
      <c r="F158" s="156" t="s">
        <v>303</v>
      </c>
      <c r="G158" s="157" t="s">
        <v>135</v>
      </c>
      <c r="H158" s="158">
        <v>1</v>
      </c>
      <c r="I158" s="159">
        <v>0</v>
      </c>
      <c r="J158" s="159">
        <v>935</v>
      </c>
      <c r="K158" s="159">
        <f>ROUND(P158*H158,2)</f>
        <v>935</v>
      </c>
      <c r="L158" s="156" t="s">
        <v>136</v>
      </c>
      <c r="M158" s="181" t="str">
        <f>IF(K158&gt;AA158,"Cena shodná","Cena zvýšena")</f>
        <v>Cena zvýšena</v>
      </c>
      <c r="N158" s="192" t="s">
        <v>1</v>
      </c>
      <c r="O158" s="193" t="s">
        <v>40</v>
      </c>
      <c r="P158" s="194">
        <f>I158+J158</f>
        <v>935</v>
      </c>
      <c r="Q158" s="194">
        <f>ROUND(I158*H158,2)</f>
        <v>0</v>
      </c>
      <c r="R158" s="194">
        <f>ROUND(J158*H158,2)</f>
        <v>935</v>
      </c>
      <c r="S158" s="195">
        <v>0</v>
      </c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5">
        <f>W158*H158</f>
        <v>0</v>
      </c>
      <c r="Y158" s="196" t="s">
        <v>1</v>
      </c>
      <c r="Z158" s="213">
        <f t="shared" si="10"/>
        <v>3.0000000000000027</v>
      </c>
      <c r="AA158" s="197">
        <v>963.05</v>
      </c>
      <c r="AS158" s="11" t="s">
        <v>137</v>
      </c>
      <c r="AU158" s="11" t="s">
        <v>132</v>
      </c>
      <c r="AV158" s="11" t="s">
        <v>79</v>
      </c>
      <c r="AZ158" s="11" t="s">
        <v>130</v>
      </c>
      <c r="BF158" s="164">
        <f>IF(O158="základní",K158,0)</f>
        <v>935</v>
      </c>
      <c r="BG158" s="164">
        <f>IF(O158="snížená",K158,0)</f>
        <v>0</v>
      </c>
      <c r="BH158" s="164">
        <f>IF(O158="zákl. přenesená",K158,0)</f>
        <v>0</v>
      </c>
      <c r="BI158" s="164">
        <f>IF(O158="sníž. přenesená",K158,0)</f>
        <v>0</v>
      </c>
      <c r="BJ158" s="164">
        <f>IF(O158="nulová",K158,0)</f>
        <v>0</v>
      </c>
      <c r="BK158" s="11" t="s">
        <v>79</v>
      </c>
      <c r="BL158" s="164">
        <f>ROUND(P158*H158,2)</f>
        <v>935</v>
      </c>
      <c r="BM158" s="11" t="s">
        <v>137</v>
      </c>
      <c r="BN158" s="11" t="s">
        <v>304</v>
      </c>
    </row>
    <row r="159" spans="2:66" s="1" customFormat="1" ht="19.5">
      <c r="B159" s="27"/>
      <c r="C159" s="28"/>
      <c r="D159" s="165" t="s">
        <v>139</v>
      </c>
      <c r="E159" s="28"/>
      <c r="F159" s="166" t="s">
        <v>305</v>
      </c>
      <c r="G159" s="28"/>
      <c r="H159" s="28"/>
      <c r="I159" s="28"/>
      <c r="J159" s="28"/>
      <c r="K159" s="28"/>
      <c r="L159" s="28"/>
      <c r="M159" s="181"/>
      <c r="N159" s="198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200"/>
      <c r="Z159" s="213"/>
      <c r="AA159" s="201"/>
      <c r="AU159" s="11" t="s">
        <v>139</v>
      </c>
      <c r="AV159" s="11" t="s">
        <v>79</v>
      </c>
    </row>
    <row r="160" spans="2:66" s="1" customFormat="1" ht="22.5" customHeight="1">
      <c r="B160" s="27"/>
      <c r="C160" s="154" t="s">
        <v>306</v>
      </c>
      <c r="D160" s="154" t="s">
        <v>132</v>
      </c>
      <c r="E160" s="155" t="s">
        <v>307</v>
      </c>
      <c r="F160" s="156" t="s">
        <v>308</v>
      </c>
      <c r="G160" s="157" t="s">
        <v>135</v>
      </c>
      <c r="H160" s="158">
        <v>1</v>
      </c>
      <c r="I160" s="159">
        <v>0</v>
      </c>
      <c r="J160" s="159">
        <v>1350</v>
      </c>
      <c r="K160" s="159">
        <f>ROUND(P160*H160,2)</f>
        <v>1350</v>
      </c>
      <c r="L160" s="156" t="s">
        <v>136</v>
      </c>
      <c r="M160" s="181" t="str">
        <f>IF(K160&gt;AA160,"Cena shodná","Cena zvýšena")</f>
        <v>Cena zvýšena</v>
      </c>
      <c r="N160" s="192" t="s">
        <v>1</v>
      </c>
      <c r="O160" s="193" t="s">
        <v>40</v>
      </c>
      <c r="P160" s="194">
        <f>I160+J160</f>
        <v>1350</v>
      </c>
      <c r="Q160" s="194">
        <f>ROUND(I160*H160,2)</f>
        <v>0</v>
      </c>
      <c r="R160" s="194">
        <f>ROUND(J160*H160,2)</f>
        <v>1350</v>
      </c>
      <c r="S160" s="195">
        <v>0</v>
      </c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5">
        <f>W160*H160</f>
        <v>0</v>
      </c>
      <c r="Y160" s="196" t="s">
        <v>1</v>
      </c>
      <c r="Z160" s="213">
        <f t="shared" si="10"/>
        <v>3.0000000000000027</v>
      </c>
      <c r="AA160" s="197">
        <v>1390.5</v>
      </c>
      <c r="AS160" s="11" t="s">
        <v>137</v>
      </c>
      <c r="AU160" s="11" t="s">
        <v>132</v>
      </c>
      <c r="AV160" s="11" t="s">
        <v>79</v>
      </c>
      <c r="AZ160" s="11" t="s">
        <v>130</v>
      </c>
      <c r="BF160" s="164">
        <f>IF(O160="základní",K160,0)</f>
        <v>1350</v>
      </c>
      <c r="BG160" s="164">
        <f>IF(O160="snížená",K160,0)</f>
        <v>0</v>
      </c>
      <c r="BH160" s="164">
        <f>IF(O160="zákl. přenesená",K160,0)</f>
        <v>0</v>
      </c>
      <c r="BI160" s="164">
        <f>IF(O160="sníž. přenesená",K160,0)</f>
        <v>0</v>
      </c>
      <c r="BJ160" s="164">
        <f>IF(O160="nulová",K160,0)</f>
        <v>0</v>
      </c>
      <c r="BK160" s="11" t="s">
        <v>79</v>
      </c>
      <c r="BL160" s="164">
        <f>ROUND(P160*H160,2)</f>
        <v>1350</v>
      </c>
      <c r="BM160" s="11" t="s">
        <v>137</v>
      </c>
      <c r="BN160" s="11" t="s">
        <v>309</v>
      </c>
    </row>
    <row r="161" spans="2:66" s="1" customFormat="1" ht="19.5">
      <c r="B161" s="27"/>
      <c r="C161" s="28"/>
      <c r="D161" s="165" t="s">
        <v>139</v>
      </c>
      <c r="E161" s="28"/>
      <c r="F161" s="166" t="s">
        <v>310</v>
      </c>
      <c r="G161" s="28"/>
      <c r="H161" s="28"/>
      <c r="I161" s="28"/>
      <c r="J161" s="28"/>
      <c r="K161" s="28"/>
      <c r="L161" s="28"/>
      <c r="M161" s="181"/>
      <c r="N161" s="198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200"/>
      <c r="Z161" s="213"/>
      <c r="AA161" s="201"/>
      <c r="AU161" s="11" t="s">
        <v>139</v>
      </c>
      <c r="AV161" s="11" t="s">
        <v>79</v>
      </c>
    </row>
    <row r="162" spans="2:66" s="1" customFormat="1" ht="22.5" customHeight="1">
      <c r="B162" s="27"/>
      <c r="C162" s="154" t="s">
        <v>311</v>
      </c>
      <c r="D162" s="154" t="s">
        <v>132</v>
      </c>
      <c r="E162" s="155" t="s">
        <v>312</v>
      </c>
      <c r="F162" s="156" t="s">
        <v>313</v>
      </c>
      <c r="G162" s="157" t="s">
        <v>135</v>
      </c>
      <c r="H162" s="158">
        <v>1</v>
      </c>
      <c r="I162" s="159">
        <v>0</v>
      </c>
      <c r="J162" s="159">
        <v>1110</v>
      </c>
      <c r="K162" s="159">
        <f>ROUND(P162*H162,2)</f>
        <v>1110</v>
      </c>
      <c r="L162" s="156" t="s">
        <v>136</v>
      </c>
      <c r="M162" s="181" t="str">
        <f>IF(K162&gt;AA162,"Cena shodná","Cena zvýšena")</f>
        <v>Cena zvýšena</v>
      </c>
      <c r="N162" s="192" t="s">
        <v>1</v>
      </c>
      <c r="O162" s="193" t="s">
        <v>40</v>
      </c>
      <c r="P162" s="194">
        <f>I162+J162</f>
        <v>1110</v>
      </c>
      <c r="Q162" s="194">
        <f>ROUND(I162*H162,2)</f>
        <v>0</v>
      </c>
      <c r="R162" s="194">
        <f>ROUND(J162*H162,2)</f>
        <v>1110</v>
      </c>
      <c r="S162" s="195">
        <v>0</v>
      </c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5">
        <f>W162*H162</f>
        <v>0</v>
      </c>
      <c r="Y162" s="196" t="s">
        <v>1</v>
      </c>
      <c r="Z162" s="213">
        <f t="shared" si="10"/>
        <v>3.0000000000000027</v>
      </c>
      <c r="AA162" s="197">
        <v>1143.3</v>
      </c>
      <c r="AS162" s="11" t="s">
        <v>137</v>
      </c>
      <c r="AU162" s="11" t="s">
        <v>132</v>
      </c>
      <c r="AV162" s="11" t="s">
        <v>79</v>
      </c>
      <c r="AZ162" s="11" t="s">
        <v>130</v>
      </c>
      <c r="BF162" s="164">
        <f>IF(O162="základní",K162,0)</f>
        <v>1110</v>
      </c>
      <c r="BG162" s="164">
        <f>IF(O162="snížená",K162,0)</f>
        <v>0</v>
      </c>
      <c r="BH162" s="164">
        <f>IF(O162="zákl. přenesená",K162,0)</f>
        <v>0</v>
      </c>
      <c r="BI162" s="164">
        <f>IF(O162="sníž. přenesená",K162,0)</f>
        <v>0</v>
      </c>
      <c r="BJ162" s="164">
        <f>IF(O162="nulová",K162,0)</f>
        <v>0</v>
      </c>
      <c r="BK162" s="11" t="s">
        <v>79</v>
      </c>
      <c r="BL162" s="164">
        <f>ROUND(P162*H162,2)</f>
        <v>1110</v>
      </c>
      <c r="BM162" s="11" t="s">
        <v>137</v>
      </c>
      <c r="BN162" s="11" t="s">
        <v>314</v>
      </c>
    </row>
    <row r="163" spans="2:66" s="1" customFormat="1" ht="19.5">
      <c r="B163" s="27"/>
      <c r="C163" s="28"/>
      <c r="D163" s="165" t="s">
        <v>139</v>
      </c>
      <c r="E163" s="28"/>
      <c r="F163" s="166" t="s">
        <v>315</v>
      </c>
      <c r="G163" s="28"/>
      <c r="H163" s="28"/>
      <c r="I163" s="28"/>
      <c r="J163" s="28"/>
      <c r="K163" s="28"/>
      <c r="L163" s="28"/>
      <c r="M163" s="181"/>
      <c r="N163" s="198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200"/>
      <c r="Z163" s="213"/>
      <c r="AA163" s="201"/>
      <c r="AU163" s="11" t="s">
        <v>139</v>
      </c>
      <c r="AV163" s="11" t="s">
        <v>79</v>
      </c>
    </row>
    <row r="164" spans="2:66" s="1" customFormat="1" ht="22.5" customHeight="1">
      <c r="B164" s="27"/>
      <c r="C164" s="154" t="s">
        <v>316</v>
      </c>
      <c r="D164" s="154" t="s">
        <v>132</v>
      </c>
      <c r="E164" s="155" t="s">
        <v>317</v>
      </c>
      <c r="F164" s="156" t="s">
        <v>318</v>
      </c>
      <c r="G164" s="157" t="s">
        <v>135</v>
      </c>
      <c r="H164" s="158">
        <v>1</v>
      </c>
      <c r="I164" s="159">
        <v>0</v>
      </c>
      <c r="J164" s="159">
        <v>953</v>
      </c>
      <c r="K164" s="159">
        <f>ROUND(P164*H164,2)</f>
        <v>953</v>
      </c>
      <c r="L164" s="156" t="s">
        <v>136</v>
      </c>
      <c r="M164" s="181" t="str">
        <f>IF(K164&gt;AA164,"Cena shodná","Cena zvýšena")</f>
        <v>Cena zvýšena</v>
      </c>
      <c r="N164" s="192" t="s">
        <v>1</v>
      </c>
      <c r="O164" s="193" t="s">
        <v>40</v>
      </c>
      <c r="P164" s="194">
        <f>I164+J164</f>
        <v>953</v>
      </c>
      <c r="Q164" s="194">
        <f>ROUND(I164*H164,2)</f>
        <v>0</v>
      </c>
      <c r="R164" s="194">
        <f>ROUND(J164*H164,2)</f>
        <v>953</v>
      </c>
      <c r="S164" s="195">
        <v>0</v>
      </c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5">
        <f>W164*H164</f>
        <v>0</v>
      </c>
      <c r="Y164" s="196" t="s">
        <v>1</v>
      </c>
      <c r="Z164" s="213">
        <f t="shared" si="10"/>
        <v>3.0000000000000027</v>
      </c>
      <c r="AA164" s="197">
        <v>981.59</v>
      </c>
      <c r="AS164" s="11" t="s">
        <v>137</v>
      </c>
      <c r="AU164" s="11" t="s">
        <v>132</v>
      </c>
      <c r="AV164" s="11" t="s">
        <v>79</v>
      </c>
      <c r="AZ164" s="11" t="s">
        <v>130</v>
      </c>
      <c r="BF164" s="164">
        <f>IF(O164="základní",K164,0)</f>
        <v>953</v>
      </c>
      <c r="BG164" s="164">
        <f>IF(O164="snížená",K164,0)</f>
        <v>0</v>
      </c>
      <c r="BH164" s="164">
        <f>IF(O164="zákl. přenesená",K164,0)</f>
        <v>0</v>
      </c>
      <c r="BI164" s="164">
        <f>IF(O164="sníž. přenesená",K164,0)</f>
        <v>0</v>
      </c>
      <c r="BJ164" s="164">
        <f>IF(O164="nulová",K164,0)</f>
        <v>0</v>
      </c>
      <c r="BK164" s="11" t="s">
        <v>79</v>
      </c>
      <c r="BL164" s="164">
        <f>ROUND(P164*H164,2)</f>
        <v>953</v>
      </c>
      <c r="BM164" s="11" t="s">
        <v>137</v>
      </c>
      <c r="BN164" s="11" t="s">
        <v>319</v>
      </c>
    </row>
    <row r="165" spans="2:66" s="1" customFormat="1" ht="19.5">
      <c r="B165" s="27"/>
      <c r="C165" s="28"/>
      <c r="D165" s="165" t="s">
        <v>139</v>
      </c>
      <c r="E165" s="28"/>
      <c r="F165" s="166" t="s">
        <v>320</v>
      </c>
      <c r="G165" s="28"/>
      <c r="H165" s="28"/>
      <c r="I165" s="28"/>
      <c r="J165" s="28"/>
      <c r="K165" s="28"/>
      <c r="L165" s="28"/>
      <c r="M165" s="181"/>
      <c r="N165" s="198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200"/>
      <c r="Z165" s="213"/>
      <c r="AA165" s="201"/>
      <c r="AU165" s="11" t="s">
        <v>139</v>
      </c>
      <c r="AV165" s="11" t="s">
        <v>79</v>
      </c>
    </row>
    <row r="166" spans="2:66" s="1" customFormat="1" ht="22.5" customHeight="1">
      <c r="B166" s="27"/>
      <c r="C166" s="154" t="s">
        <v>321</v>
      </c>
      <c r="D166" s="154" t="s">
        <v>132</v>
      </c>
      <c r="E166" s="155" t="s">
        <v>322</v>
      </c>
      <c r="F166" s="156" t="s">
        <v>323</v>
      </c>
      <c r="G166" s="157" t="s">
        <v>135</v>
      </c>
      <c r="H166" s="158">
        <v>1</v>
      </c>
      <c r="I166" s="159">
        <v>0</v>
      </c>
      <c r="J166" s="159">
        <v>1020</v>
      </c>
      <c r="K166" s="159">
        <f>ROUND(P166*H166,2)</f>
        <v>1020</v>
      </c>
      <c r="L166" s="156" t="s">
        <v>136</v>
      </c>
      <c r="M166" s="181" t="str">
        <f>IF(K166&gt;AA166,"Cena shodná","Cena zvýšena")</f>
        <v>Cena zvýšena</v>
      </c>
      <c r="N166" s="192" t="s">
        <v>1</v>
      </c>
      <c r="O166" s="193" t="s">
        <v>40</v>
      </c>
      <c r="P166" s="194">
        <f>I166+J166</f>
        <v>1020</v>
      </c>
      <c r="Q166" s="194">
        <f>ROUND(I166*H166,2)</f>
        <v>0</v>
      </c>
      <c r="R166" s="194">
        <f>ROUND(J166*H166,2)</f>
        <v>1020</v>
      </c>
      <c r="S166" s="195">
        <v>0</v>
      </c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5">
        <f>W166*H166</f>
        <v>0</v>
      </c>
      <c r="Y166" s="196" t="s">
        <v>1</v>
      </c>
      <c r="Z166" s="213">
        <f t="shared" si="10"/>
        <v>2.9999999999999805</v>
      </c>
      <c r="AA166" s="197">
        <v>1050.5999999999999</v>
      </c>
      <c r="AS166" s="11" t="s">
        <v>137</v>
      </c>
      <c r="AU166" s="11" t="s">
        <v>132</v>
      </c>
      <c r="AV166" s="11" t="s">
        <v>79</v>
      </c>
      <c r="AZ166" s="11" t="s">
        <v>130</v>
      </c>
      <c r="BF166" s="164">
        <f>IF(O166="základní",K166,0)</f>
        <v>1020</v>
      </c>
      <c r="BG166" s="164">
        <f>IF(O166="snížená",K166,0)</f>
        <v>0</v>
      </c>
      <c r="BH166" s="164">
        <f>IF(O166="zákl. přenesená",K166,0)</f>
        <v>0</v>
      </c>
      <c r="BI166" s="164">
        <f>IF(O166="sníž. přenesená",K166,0)</f>
        <v>0</v>
      </c>
      <c r="BJ166" s="164">
        <f>IF(O166="nulová",K166,0)</f>
        <v>0</v>
      </c>
      <c r="BK166" s="11" t="s">
        <v>79</v>
      </c>
      <c r="BL166" s="164">
        <f>ROUND(P166*H166,2)</f>
        <v>1020</v>
      </c>
      <c r="BM166" s="11" t="s">
        <v>137</v>
      </c>
      <c r="BN166" s="11" t="s">
        <v>324</v>
      </c>
    </row>
    <row r="167" spans="2:66" s="1" customFormat="1" ht="19.5">
      <c r="B167" s="27"/>
      <c r="C167" s="28"/>
      <c r="D167" s="165" t="s">
        <v>139</v>
      </c>
      <c r="E167" s="28"/>
      <c r="F167" s="166" t="s">
        <v>325</v>
      </c>
      <c r="G167" s="28"/>
      <c r="H167" s="28"/>
      <c r="I167" s="28"/>
      <c r="J167" s="28"/>
      <c r="K167" s="28"/>
      <c r="L167" s="28"/>
      <c r="M167" s="181"/>
      <c r="N167" s="198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200"/>
      <c r="Z167" s="213"/>
      <c r="AA167" s="201"/>
      <c r="AU167" s="11" t="s">
        <v>139</v>
      </c>
      <c r="AV167" s="11" t="s">
        <v>79</v>
      </c>
    </row>
    <row r="168" spans="2:66" s="1" customFormat="1" ht="22.5" customHeight="1">
      <c r="B168" s="27"/>
      <c r="C168" s="154" t="s">
        <v>326</v>
      </c>
      <c r="D168" s="154" t="s">
        <v>132</v>
      </c>
      <c r="E168" s="155" t="s">
        <v>327</v>
      </c>
      <c r="F168" s="156" t="s">
        <v>328</v>
      </c>
      <c r="G168" s="157" t="s">
        <v>135</v>
      </c>
      <c r="H168" s="158">
        <v>1</v>
      </c>
      <c r="I168" s="159">
        <v>0</v>
      </c>
      <c r="J168" s="159">
        <v>1450</v>
      </c>
      <c r="K168" s="159">
        <f>ROUND(P168*H168,2)</f>
        <v>1450</v>
      </c>
      <c r="L168" s="156" t="s">
        <v>136</v>
      </c>
      <c r="M168" s="181" t="str">
        <f>IF(K168&gt;AA168,"Cena shodná","Cena zvýšena")</f>
        <v>Cena zvýšena</v>
      </c>
      <c r="N168" s="192" t="s">
        <v>1</v>
      </c>
      <c r="O168" s="193" t="s">
        <v>40</v>
      </c>
      <c r="P168" s="194">
        <f>I168+J168</f>
        <v>1450</v>
      </c>
      <c r="Q168" s="194">
        <f>ROUND(I168*H168,2)</f>
        <v>0</v>
      </c>
      <c r="R168" s="194">
        <f>ROUND(J168*H168,2)</f>
        <v>1450</v>
      </c>
      <c r="S168" s="195">
        <v>0</v>
      </c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5">
        <f>W168*H168</f>
        <v>0</v>
      </c>
      <c r="Y168" s="196" t="s">
        <v>1</v>
      </c>
      <c r="Z168" s="213">
        <f t="shared" si="10"/>
        <v>3.0000000000000027</v>
      </c>
      <c r="AA168" s="197">
        <v>1493.5</v>
      </c>
      <c r="AS168" s="11" t="s">
        <v>137</v>
      </c>
      <c r="AU168" s="11" t="s">
        <v>132</v>
      </c>
      <c r="AV168" s="11" t="s">
        <v>79</v>
      </c>
      <c r="AZ168" s="11" t="s">
        <v>130</v>
      </c>
      <c r="BF168" s="164">
        <f>IF(O168="základní",K168,0)</f>
        <v>1450</v>
      </c>
      <c r="BG168" s="164">
        <f>IF(O168="snížená",K168,0)</f>
        <v>0</v>
      </c>
      <c r="BH168" s="164">
        <f>IF(O168="zákl. přenesená",K168,0)</f>
        <v>0</v>
      </c>
      <c r="BI168" s="164">
        <f>IF(O168="sníž. přenesená",K168,0)</f>
        <v>0</v>
      </c>
      <c r="BJ168" s="164">
        <f>IF(O168="nulová",K168,0)</f>
        <v>0</v>
      </c>
      <c r="BK168" s="11" t="s">
        <v>79</v>
      </c>
      <c r="BL168" s="164">
        <f>ROUND(P168*H168,2)</f>
        <v>1450</v>
      </c>
      <c r="BM168" s="11" t="s">
        <v>137</v>
      </c>
      <c r="BN168" s="11" t="s">
        <v>329</v>
      </c>
    </row>
    <row r="169" spans="2:66" s="1" customFormat="1" ht="19.5">
      <c r="B169" s="27"/>
      <c r="C169" s="28"/>
      <c r="D169" s="165" t="s">
        <v>139</v>
      </c>
      <c r="E169" s="28"/>
      <c r="F169" s="166" t="s">
        <v>330</v>
      </c>
      <c r="G169" s="28"/>
      <c r="H169" s="28"/>
      <c r="I169" s="28"/>
      <c r="J169" s="28"/>
      <c r="K169" s="28"/>
      <c r="L169" s="28"/>
      <c r="M169" s="181"/>
      <c r="N169" s="198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200"/>
      <c r="Z169" s="213"/>
      <c r="AA169" s="201"/>
      <c r="AU169" s="11" t="s">
        <v>139</v>
      </c>
      <c r="AV169" s="11" t="s">
        <v>79</v>
      </c>
    </row>
    <row r="170" spans="2:66" s="1" customFormat="1" ht="22.5" customHeight="1">
      <c r="B170" s="27"/>
      <c r="C170" s="154" t="s">
        <v>331</v>
      </c>
      <c r="D170" s="154" t="s">
        <v>132</v>
      </c>
      <c r="E170" s="155" t="s">
        <v>332</v>
      </c>
      <c r="F170" s="156" t="s">
        <v>333</v>
      </c>
      <c r="G170" s="157" t="s">
        <v>135</v>
      </c>
      <c r="H170" s="158">
        <v>1</v>
      </c>
      <c r="I170" s="159">
        <v>0</v>
      </c>
      <c r="J170" s="159">
        <v>1210</v>
      </c>
      <c r="K170" s="159">
        <f>ROUND(P170*H170,2)</f>
        <v>1210</v>
      </c>
      <c r="L170" s="156" t="s">
        <v>136</v>
      </c>
      <c r="M170" s="181" t="str">
        <f>IF(K170&gt;AA170,"Cena shodná","Cena zvýšena")</f>
        <v>Cena zvýšena</v>
      </c>
      <c r="N170" s="192" t="s">
        <v>1</v>
      </c>
      <c r="O170" s="193" t="s">
        <v>40</v>
      </c>
      <c r="P170" s="194">
        <f>I170+J170</f>
        <v>1210</v>
      </c>
      <c r="Q170" s="194">
        <f>ROUND(I170*H170,2)</f>
        <v>0</v>
      </c>
      <c r="R170" s="194">
        <f>ROUND(J170*H170,2)</f>
        <v>1210</v>
      </c>
      <c r="S170" s="195">
        <v>0</v>
      </c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5">
        <f>W170*H170</f>
        <v>0</v>
      </c>
      <c r="Y170" s="196" t="s">
        <v>1</v>
      </c>
      <c r="Z170" s="213">
        <f t="shared" si="10"/>
        <v>3.0000000000000027</v>
      </c>
      <c r="AA170" s="197">
        <v>1246.3</v>
      </c>
      <c r="AS170" s="11" t="s">
        <v>137</v>
      </c>
      <c r="AU170" s="11" t="s">
        <v>132</v>
      </c>
      <c r="AV170" s="11" t="s">
        <v>79</v>
      </c>
      <c r="AZ170" s="11" t="s">
        <v>130</v>
      </c>
      <c r="BF170" s="164">
        <f>IF(O170="základní",K170,0)</f>
        <v>1210</v>
      </c>
      <c r="BG170" s="164">
        <f>IF(O170="snížená",K170,0)</f>
        <v>0</v>
      </c>
      <c r="BH170" s="164">
        <f>IF(O170="zákl. přenesená",K170,0)</f>
        <v>0</v>
      </c>
      <c r="BI170" s="164">
        <f>IF(O170="sníž. přenesená",K170,0)</f>
        <v>0</v>
      </c>
      <c r="BJ170" s="164">
        <f>IF(O170="nulová",K170,0)</f>
        <v>0</v>
      </c>
      <c r="BK170" s="11" t="s">
        <v>79</v>
      </c>
      <c r="BL170" s="164">
        <f>ROUND(P170*H170,2)</f>
        <v>1210</v>
      </c>
      <c r="BM170" s="11" t="s">
        <v>137</v>
      </c>
      <c r="BN170" s="11" t="s">
        <v>334</v>
      </c>
    </row>
    <row r="171" spans="2:66" s="1" customFormat="1" ht="19.5">
      <c r="B171" s="27"/>
      <c r="C171" s="28"/>
      <c r="D171" s="165" t="s">
        <v>139</v>
      </c>
      <c r="E171" s="28"/>
      <c r="F171" s="166" t="s">
        <v>335</v>
      </c>
      <c r="G171" s="28"/>
      <c r="H171" s="28"/>
      <c r="I171" s="28"/>
      <c r="J171" s="28"/>
      <c r="K171" s="28"/>
      <c r="L171" s="28"/>
      <c r="M171" s="181"/>
      <c r="N171" s="198"/>
      <c r="O171" s="199"/>
      <c r="P171" s="199"/>
      <c r="Q171" s="199"/>
      <c r="R171" s="199"/>
      <c r="S171" s="199"/>
      <c r="T171" s="199"/>
      <c r="U171" s="199"/>
      <c r="V171" s="199"/>
      <c r="W171" s="199"/>
      <c r="X171" s="199"/>
      <c r="Y171" s="200"/>
      <c r="Z171" s="213"/>
      <c r="AA171" s="201"/>
      <c r="AU171" s="11" t="s">
        <v>139</v>
      </c>
      <c r="AV171" s="11" t="s">
        <v>79</v>
      </c>
    </row>
    <row r="172" spans="2:66" s="1" customFormat="1" ht="22.5" customHeight="1">
      <c r="B172" s="27"/>
      <c r="C172" s="154" t="s">
        <v>336</v>
      </c>
      <c r="D172" s="154" t="s">
        <v>132</v>
      </c>
      <c r="E172" s="155" t="s">
        <v>337</v>
      </c>
      <c r="F172" s="156" t="s">
        <v>338</v>
      </c>
      <c r="G172" s="157" t="s">
        <v>135</v>
      </c>
      <c r="H172" s="158">
        <v>1</v>
      </c>
      <c r="I172" s="159">
        <v>0</v>
      </c>
      <c r="J172" s="159">
        <v>789</v>
      </c>
      <c r="K172" s="159">
        <f>ROUND(P172*H172,2)</f>
        <v>789</v>
      </c>
      <c r="L172" s="156" t="s">
        <v>136</v>
      </c>
      <c r="M172" s="181" t="str">
        <f>IF(K172&gt;AA172,"Cena shodná","Cena zvýšena")</f>
        <v>Cena zvýšena</v>
      </c>
      <c r="N172" s="192" t="s">
        <v>1</v>
      </c>
      <c r="O172" s="193" t="s">
        <v>40</v>
      </c>
      <c r="P172" s="194">
        <f>I172+J172</f>
        <v>789</v>
      </c>
      <c r="Q172" s="194">
        <f>ROUND(I172*H172,2)</f>
        <v>0</v>
      </c>
      <c r="R172" s="194">
        <f>ROUND(J172*H172,2)</f>
        <v>789</v>
      </c>
      <c r="S172" s="195">
        <v>0</v>
      </c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5">
        <f>W172*H172</f>
        <v>0</v>
      </c>
      <c r="Y172" s="196" t="s">
        <v>1</v>
      </c>
      <c r="Z172" s="213">
        <f t="shared" ref="Z172:Z234" si="14">SUM((AA172/K172-1)*100)</f>
        <v>3.0000000000000027</v>
      </c>
      <c r="AA172" s="197">
        <v>812.67</v>
      </c>
      <c r="AS172" s="11" t="s">
        <v>137</v>
      </c>
      <c r="AU172" s="11" t="s">
        <v>132</v>
      </c>
      <c r="AV172" s="11" t="s">
        <v>79</v>
      </c>
      <c r="AZ172" s="11" t="s">
        <v>130</v>
      </c>
      <c r="BF172" s="164">
        <f>IF(O172="základní",K172,0)</f>
        <v>789</v>
      </c>
      <c r="BG172" s="164">
        <f>IF(O172="snížená",K172,0)</f>
        <v>0</v>
      </c>
      <c r="BH172" s="164">
        <f>IF(O172="zákl. přenesená",K172,0)</f>
        <v>0</v>
      </c>
      <c r="BI172" s="164">
        <f>IF(O172="sníž. přenesená",K172,0)</f>
        <v>0</v>
      </c>
      <c r="BJ172" s="164">
        <f>IF(O172="nulová",K172,0)</f>
        <v>0</v>
      </c>
      <c r="BK172" s="11" t="s">
        <v>79</v>
      </c>
      <c r="BL172" s="164">
        <f>ROUND(P172*H172,2)</f>
        <v>789</v>
      </c>
      <c r="BM172" s="11" t="s">
        <v>137</v>
      </c>
      <c r="BN172" s="11" t="s">
        <v>339</v>
      </c>
    </row>
    <row r="173" spans="2:66" s="1" customFormat="1" ht="19.5">
      <c r="B173" s="27"/>
      <c r="C173" s="28"/>
      <c r="D173" s="165" t="s">
        <v>139</v>
      </c>
      <c r="E173" s="28"/>
      <c r="F173" s="166" t="s">
        <v>340</v>
      </c>
      <c r="G173" s="28"/>
      <c r="H173" s="28"/>
      <c r="I173" s="28"/>
      <c r="J173" s="28"/>
      <c r="K173" s="28"/>
      <c r="L173" s="28"/>
      <c r="M173" s="181"/>
      <c r="N173" s="198"/>
      <c r="O173" s="199"/>
      <c r="P173" s="199"/>
      <c r="Q173" s="199"/>
      <c r="R173" s="199"/>
      <c r="S173" s="199"/>
      <c r="T173" s="199"/>
      <c r="U173" s="199"/>
      <c r="V173" s="199"/>
      <c r="W173" s="199"/>
      <c r="X173" s="199"/>
      <c r="Y173" s="200"/>
      <c r="Z173" s="213"/>
      <c r="AA173" s="201"/>
      <c r="AU173" s="11" t="s">
        <v>139</v>
      </c>
      <c r="AV173" s="11" t="s">
        <v>79</v>
      </c>
    </row>
    <row r="174" spans="2:66" s="1" customFormat="1" ht="22.5" customHeight="1">
      <c r="B174" s="27"/>
      <c r="C174" s="154" t="s">
        <v>341</v>
      </c>
      <c r="D174" s="154" t="s">
        <v>132</v>
      </c>
      <c r="E174" s="155" t="s">
        <v>342</v>
      </c>
      <c r="F174" s="156" t="s">
        <v>343</v>
      </c>
      <c r="G174" s="157" t="s">
        <v>135</v>
      </c>
      <c r="H174" s="158">
        <v>1</v>
      </c>
      <c r="I174" s="159">
        <v>0</v>
      </c>
      <c r="J174" s="159">
        <v>854</v>
      </c>
      <c r="K174" s="159">
        <f>ROUND(P174*H174,2)</f>
        <v>854</v>
      </c>
      <c r="L174" s="156" t="s">
        <v>136</v>
      </c>
      <c r="M174" s="181" t="str">
        <f>IF(K174&gt;AA174,"Cena shodná","Cena zvýšena")</f>
        <v>Cena zvýšena</v>
      </c>
      <c r="N174" s="192" t="s">
        <v>1</v>
      </c>
      <c r="O174" s="193" t="s">
        <v>40</v>
      </c>
      <c r="P174" s="194">
        <f>I174+J174</f>
        <v>854</v>
      </c>
      <c r="Q174" s="194">
        <f>ROUND(I174*H174,2)</f>
        <v>0</v>
      </c>
      <c r="R174" s="194">
        <f>ROUND(J174*H174,2)</f>
        <v>854</v>
      </c>
      <c r="S174" s="195">
        <v>0</v>
      </c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5">
        <f>W174*H174</f>
        <v>0</v>
      </c>
      <c r="Y174" s="196" t="s">
        <v>1</v>
      </c>
      <c r="Z174" s="213">
        <f t="shared" si="14"/>
        <v>3.0000000000000027</v>
      </c>
      <c r="AA174" s="197">
        <v>879.62</v>
      </c>
      <c r="AS174" s="11" t="s">
        <v>137</v>
      </c>
      <c r="AU174" s="11" t="s">
        <v>132</v>
      </c>
      <c r="AV174" s="11" t="s">
        <v>79</v>
      </c>
      <c r="AZ174" s="11" t="s">
        <v>130</v>
      </c>
      <c r="BF174" s="164">
        <f>IF(O174="základní",K174,0)</f>
        <v>854</v>
      </c>
      <c r="BG174" s="164">
        <f>IF(O174="snížená",K174,0)</f>
        <v>0</v>
      </c>
      <c r="BH174" s="164">
        <f>IF(O174="zákl. přenesená",K174,0)</f>
        <v>0</v>
      </c>
      <c r="BI174" s="164">
        <f>IF(O174="sníž. přenesená",K174,0)</f>
        <v>0</v>
      </c>
      <c r="BJ174" s="164">
        <f>IF(O174="nulová",K174,0)</f>
        <v>0</v>
      </c>
      <c r="BK174" s="11" t="s">
        <v>79</v>
      </c>
      <c r="BL174" s="164">
        <f>ROUND(P174*H174,2)</f>
        <v>854</v>
      </c>
      <c r="BM174" s="11" t="s">
        <v>137</v>
      </c>
      <c r="BN174" s="11" t="s">
        <v>344</v>
      </c>
    </row>
    <row r="175" spans="2:66" s="1" customFormat="1" ht="19.5">
      <c r="B175" s="27"/>
      <c r="C175" s="28"/>
      <c r="D175" s="165" t="s">
        <v>139</v>
      </c>
      <c r="E175" s="28"/>
      <c r="F175" s="166" t="s">
        <v>345</v>
      </c>
      <c r="G175" s="28"/>
      <c r="H175" s="28"/>
      <c r="I175" s="28"/>
      <c r="J175" s="28"/>
      <c r="K175" s="28"/>
      <c r="L175" s="28"/>
      <c r="M175" s="181"/>
      <c r="N175" s="198"/>
      <c r="O175" s="199"/>
      <c r="P175" s="199"/>
      <c r="Q175" s="199"/>
      <c r="R175" s="199"/>
      <c r="S175" s="199"/>
      <c r="T175" s="199"/>
      <c r="U175" s="199"/>
      <c r="V175" s="199"/>
      <c r="W175" s="199"/>
      <c r="X175" s="199"/>
      <c r="Y175" s="200"/>
      <c r="Z175" s="213"/>
      <c r="AA175" s="201"/>
      <c r="AU175" s="11" t="s">
        <v>139</v>
      </c>
      <c r="AV175" s="11" t="s">
        <v>79</v>
      </c>
    </row>
    <row r="176" spans="2:66" s="1" customFormat="1" ht="22.5" customHeight="1">
      <c r="B176" s="27"/>
      <c r="C176" s="154" t="s">
        <v>346</v>
      </c>
      <c r="D176" s="154" t="s">
        <v>132</v>
      </c>
      <c r="E176" s="155" t="s">
        <v>347</v>
      </c>
      <c r="F176" s="156" t="s">
        <v>348</v>
      </c>
      <c r="G176" s="157" t="s">
        <v>135</v>
      </c>
      <c r="H176" s="158">
        <v>1</v>
      </c>
      <c r="I176" s="159">
        <v>0</v>
      </c>
      <c r="J176" s="159">
        <v>1270</v>
      </c>
      <c r="K176" s="159">
        <f>ROUND(P176*H176,2)</f>
        <v>1270</v>
      </c>
      <c r="L176" s="156" t="s">
        <v>136</v>
      </c>
      <c r="M176" s="181" t="str">
        <f>IF(K176&gt;AA176,"Cena shodná","Cena zvýšena")</f>
        <v>Cena zvýšena</v>
      </c>
      <c r="N176" s="192" t="s">
        <v>1</v>
      </c>
      <c r="O176" s="193" t="s">
        <v>40</v>
      </c>
      <c r="P176" s="194">
        <f>I176+J176</f>
        <v>1270</v>
      </c>
      <c r="Q176" s="194">
        <f>ROUND(I176*H176,2)</f>
        <v>0</v>
      </c>
      <c r="R176" s="194">
        <f>ROUND(J176*H176,2)</f>
        <v>1270</v>
      </c>
      <c r="S176" s="195">
        <v>0</v>
      </c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5">
        <f>W176*H176</f>
        <v>0</v>
      </c>
      <c r="Y176" s="196" t="s">
        <v>1</v>
      </c>
      <c r="Z176" s="213">
        <f t="shared" si="14"/>
        <v>3.0000000000000027</v>
      </c>
      <c r="AA176" s="197">
        <v>1308.0999999999999</v>
      </c>
      <c r="AS176" s="11" t="s">
        <v>137</v>
      </c>
      <c r="AU176" s="11" t="s">
        <v>132</v>
      </c>
      <c r="AV176" s="11" t="s">
        <v>79</v>
      </c>
      <c r="AZ176" s="11" t="s">
        <v>130</v>
      </c>
      <c r="BF176" s="164">
        <f>IF(O176="základní",K176,0)</f>
        <v>1270</v>
      </c>
      <c r="BG176" s="164">
        <f>IF(O176="snížená",K176,0)</f>
        <v>0</v>
      </c>
      <c r="BH176" s="164">
        <f>IF(O176="zákl. přenesená",K176,0)</f>
        <v>0</v>
      </c>
      <c r="BI176" s="164">
        <f>IF(O176="sníž. přenesená",K176,0)</f>
        <v>0</v>
      </c>
      <c r="BJ176" s="164">
        <f>IF(O176="nulová",K176,0)</f>
        <v>0</v>
      </c>
      <c r="BK176" s="11" t="s">
        <v>79</v>
      </c>
      <c r="BL176" s="164">
        <f>ROUND(P176*H176,2)</f>
        <v>1270</v>
      </c>
      <c r="BM176" s="11" t="s">
        <v>137</v>
      </c>
      <c r="BN176" s="11" t="s">
        <v>349</v>
      </c>
    </row>
    <row r="177" spans="2:66" s="1" customFormat="1" ht="19.5">
      <c r="B177" s="27"/>
      <c r="C177" s="28"/>
      <c r="D177" s="165" t="s">
        <v>139</v>
      </c>
      <c r="E177" s="28"/>
      <c r="F177" s="166" t="s">
        <v>350</v>
      </c>
      <c r="G177" s="28"/>
      <c r="H177" s="28"/>
      <c r="I177" s="28"/>
      <c r="J177" s="28"/>
      <c r="K177" s="28"/>
      <c r="L177" s="28"/>
      <c r="M177" s="181"/>
      <c r="N177" s="198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200"/>
      <c r="Z177" s="213"/>
      <c r="AA177" s="201"/>
      <c r="AU177" s="11" t="s">
        <v>139</v>
      </c>
      <c r="AV177" s="11" t="s">
        <v>79</v>
      </c>
    </row>
    <row r="178" spans="2:66" s="1" customFormat="1" ht="22.5" customHeight="1">
      <c r="B178" s="27"/>
      <c r="C178" s="154" t="s">
        <v>351</v>
      </c>
      <c r="D178" s="154" t="s">
        <v>132</v>
      </c>
      <c r="E178" s="155" t="s">
        <v>352</v>
      </c>
      <c r="F178" s="156" t="s">
        <v>353</v>
      </c>
      <c r="G178" s="157" t="s">
        <v>135</v>
      </c>
      <c r="H178" s="158">
        <v>1</v>
      </c>
      <c r="I178" s="159">
        <v>0</v>
      </c>
      <c r="J178" s="159">
        <v>1030</v>
      </c>
      <c r="K178" s="159">
        <f>ROUND(P178*H178,2)</f>
        <v>1030</v>
      </c>
      <c r="L178" s="156" t="s">
        <v>136</v>
      </c>
      <c r="M178" s="181" t="str">
        <f>IF(K178&gt;AA178,"Cena shodná","Cena zvýšena")</f>
        <v>Cena zvýšena</v>
      </c>
      <c r="N178" s="192" t="s">
        <v>1</v>
      </c>
      <c r="O178" s="193" t="s">
        <v>40</v>
      </c>
      <c r="P178" s="194">
        <f>I178+J178</f>
        <v>1030</v>
      </c>
      <c r="Q178" s="194">
        <f>ROUND(I178*H178,2)</f>
        <v>0</v>
      </c>
      <c r="R178" s="194">
        <f>ROUND(J178*H178,2)</f>
        <v>1030</v>
      </c>
      <c r="S178" s="195">
        <v>0</v>
      </c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5">
        <f>W178*H178</f>
        <v>0</v>
      </c>
      <c r="Y178" s="196" t="s">
        <v>1</v>
      </c>
      <c r="Z178" s="213">
        <f t="shared" si="14"/>
        <v>3.0000000000000027</v>
      </c>
      <c r="AA178" s="197">
        <v>1060.9000000000001</v>
      </c>
      <c r="AS178" s="11" t="s">
        <v>137</v>
      </c>
      <c r="AU178" s="11" t="s">
        <v>132</v>
      </c>
      <c r="AV178" s="11" t="s">
        <v>79</v>
      </c>
      <c r="AZ178" s="11" t="s">
        <v>130</v>
      </c>
      <c r="BF178" s="164">
        <f>IF(O178="základní",K178,0)</f>
        <v>1030</v>
      </c>
      <c r="BG178" s="164">
        <f>IF(O178="snížená",K178,0)</f>
        <v>0</v>
      </c>
      <c r="BH178" s="164">
        <f>IF(O178="zákl. přenesená",K178,0)</f>
        <v>0</v>
      </c>
      <c r="BI178" s="164">
        <f>IF(O178="sníž. přenesená",K178,0)</f>
        <v>0</v>
      </c>
      <c r="BJ178" s="164">
        <f>IF(O178="nulová",K178,0)</f>
        <v>0</v>
      </c>
      <c r="BK178" s="11" t="s">
        <v>79</v>
      </c>
      <c r="BL178" s="164">
        <f>ROUND(P178*H178,2)</f>
        <v>1030</v>
      </c>
      <c r="BM178" s="11" t="s">
        <v>137</v>
      </c>
      <c r="BN178" s="11" t="s">
        <v>354</v>
      </c>
    </row>
    <row r="179" spans="2:66" s="1" customFormat="1" ht="19.5">
      <c r="B179" s="27"/>
      <c r="C179" s="28"/>
      <c r="D179" s="165" t="s">
        <v>139</v>
      </c>
      <c r="E179" s="28"/>
      <c r="F179" s="166" t="s">
        <v>355</v>
      </c>
      <c r="G179" s="28"/>
      <c r="H179" s="28"/>
      <c r="I179" s="28"/>
      <c r="J179" s="28"/>
      <c r="K179" s="28"/>
      <c r="L179" s="28"/>
      <c r="M179" s="181"/>
      <c r="N179" s="198"/>
      <c r="O179" s="199"/>
      <c r="P179" s="199"/>
      <c r="Q179" s="199"/>
      <c r="R179" s="199"/>
      <c r="S179" s="199"/>
      <c r="T179" s="199"/>
      <c r="U179" s="199"/>
      <c r="V179" s="199"/>
      <c r="W179" s="199"/>
      <c r="X179" s="199"/>
      <c r="Y179" s="200"/>
      <c r="Z179" s="213"/>
      <c r="AA179" s="201"/>
      <c r="AU179" s="11" t="s">
        <v>139</v>
      </c>
      <c r="AV179" s="11" t="s">
        <v>79</v>
      </c>
    </row>
    <row r="180" spans="2:66" s="1" customFormat="1" ht="22.5" customHeight="1">
      <c r="B180" s="27"/>
      <c r="C180" s="154" t="s">
        <v>356</v>
      </c>
      <c r="D180" s="154" t="s">
        <v>132</v>
      </c>
      <c r="E180" s="155" t="s">
        <v>357</v>
      </c>
      <c r="F180" s="156" t="s">
        <v>358</v>
      </c>
      <c r="G180" s="157" t="s">
        <v>135</v>
      </c>
      <c r="H180" s="158">
        <v>1</v>
      </c>
      <c r="I180" s="159">
        <v>0</v>
      </c>
      <c r="J180" s="159">
        <v>878</v>
      </c>
      <c r="K180" s="159">
        <f>ROUND(P180*H180,2)</f>
        <v>878</v>
      </c>
      <c r="L180" s="156" t="s">
        <v>136</v>
      </c>
      <c r="M180" s="181" t="str">
        <f>IF(K180&gt;AA180,"Cena shodná","Cena zvýšena")</f>
        <v>Cena zvýšena</v>
      </c>
      <c r="N180" s="192" t="s">
        <v>1</v>
      </c>
      <c r="O180" s="193" t="s">
        <v>40</v>
      </c>
      <c r="P180" s="194">
        <f>I180+J180</f>
        <v>878</v>
      </c>
      <c r="Q180" s="194">
        <f>ROUND(I180*H180,2)</f>
        <v>0</v>
      </c>
      <c r="R180" s="194">
        <f>ROUND(J180*H180,2)</f>
        <v>878</v>
      </c>
      <c r="S180" s="195">
        <v>0</v>
      </c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5">
        <f>W180*H180</f>
        <v>0</v>
      </c>
      <c r="Y180" s="196" t="s">
        <v>1</v>
      </c>
      <c r="Z180" s="213">
        <f t="shared" si="14"/>
        <v>3.0000000000000027</v>
      </c>
      <c r="AA180" s="197">
        <v>904.34</v>
      </c>
      <c r="AS180" s="11" t="s">
        <v>137</v>
      </c>
      <c r="AU180" s="11" t="s">
        <v>132</v>
      </c>
      <c r="AV180" s="11" t="s">
        <v>79</v>
      </c>
      <c r="AZ180" s="11" t="s">
        <v>130</v>
      </c>
      <c r="BF180" s="164">
        <f>IF(O180="základní",K180,0)</f>
        <v>878</v>
      </c>
      <c r="BG180" s="164">
        <f>IF(O180="snížená",K180,0)</f>
        <v>0</v>
      </c>
      <c r="BH180" s="164">
        <f>IF(O180="zákl. přenesená",K180,0)</f>
        <v>0</v>
      </c>
      <c r="BI180" s="164">
        <f>IF(O180="sníž. přenesená",K180,0)</f>
        <v>0</v>
      </c>
      <c r="BJ180" s="164">
        <f>IF(O180="nulová",K180,0)</f>
        <v>0</v>
      </c>
      <c r="BK180" s="11" t="s">
        <v>79</v>
      </c>
      <c r="BL180" s="164">
        <f>ROUND(P180*H180,2)</f>
        <v>878</v>
      </c>
      <c r="BM180" s="11" t="s">
        <v>137</v>
      </c>
      <c r="BN180" s="11" t="s">
        <v>359</v>
      </c>
    </row>
    <row r="181" spans="2:66" s="1" customFormat="1" ht="29.25">
      <c r="B181" s="27"/>
      <c r="C181" s="28"/>
      <c r="D181" s="165" t="s">
        <v>139</v>
      </c>
      <c r="E181" s="28"/>
      <c r="F181" s="166" t="s">
        <v>360</v>
      </c>
      <c r="G181" s="28"/>
      <c r="H181" s="28"/>
      <c r="I181" s="28"/>
      <c r="J181" s="28"/>
      <c r="K181" s="28"/>
      <c r="L181" s="28"/>
      <c r="M181" s="181"/>
      <c r="N181" s="198"/>
      <c r="O181" s="199"/>
      <c r="P181" s="199"/>
      <c r="Q181" s="199"/>
      <c r="R181" s="199"/>
      <c r="S181" s="199"/>
      <c r="T181" s="199"/>
      <c r="U181" s="199"/>
      <c r="V181" s="199"/>
      <c r="W181" s="199"/>
      <c r="X181" s="199"/>
      <c r="Y181" s="200"/>
      <c r="Z181" s="213"/>
      <c r="AA181" s="201"/>
      <c r="AU181" s="11" t="s">
        <v>139</v>
      </c>
      <c r="AV181" s="11" t="s">
        <v>79</v>
      </c>
    </row>
    <row r="182" spans="2:66" s="1" customFormat="1" ht="22.5" customHeight="1">
      <c r="B182" s="27"/>
      <c r="C182" s="154" t="s">
        <v>361</v>
      </c>
      <c r="D182" s="154" t="s">
        <v>132</v>
      </c>
      <c r="E182" s="155" t="s">
        <v>362</v>
      </c>
      <c r="F182" s="156" t="s">
        <v>363</v>
      </c>
      <c r="G182" s="157" t="s">
        <v>135</v>
      </c>
      <c r="H182" s="158">
        <v>1</v>
      </c>
      <c r="I182" s="159">
        <v>0</v>
      </c>
      <c r="J182" s="159">
        <v>1010</v>
      </c>
      <c r="K182" s="159">
        <f>ROUND(P182*H182,2)</f>
        <v>1010</v>
      </c>
      <c r="L182" s="156" t="s">
        <v>136</v>
      </c>
      <c r="M182" s="181" t="str">
        <f>IF(K182&gt;AA182,"Cena shodná","Cena zvýšena")</f>
        <v>Cena zvýšena</v>
      </c>
      <c r="N182" s="192" t="s">
        <v>1</v>
      </c>
      <c r="O182" s="193" t="s">
        <v>40</v>
      </c>
      <c r="P182" s="194">
        <f>I182+J182</f>
        <v>1010</v>
      </c>
      <c r="Q182" s="194">
        <f>ROUND(I182*H182,2)</f>
        <v>0</v>
      </c>
      <c r="R182" s="194">
        <f>ROUND(J182*H182,2)</f>
        <v>1010</v>
      </c>
      <c r="S182" s="195">
        <v>0</v>
      </c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5">
        <f>W182*H182</f>
        <v>0</v>
      </c>
      <c r="Y182" s="196" t="s">
        <v>1</v>
      </c>
      <c r="Z182" s="213">
        <f t="shared" si="14"/>
        <v>3.0000000000000027</v>
      </c>
      <c r="AA182" s="197">
        <v>1040.3</v>
      </c>
      <c r="AS182" s="11" t="s">
        <v>137</v>
      </c>
      <c r="AU182" s="11" t="s">
        <v>132</v>
      </c>
      <c r="AV182" s="11" t="s">
        <v>79</v>
      </c>
      <c r="AZ182" s="11" t="s">
        <v>130</v>
      </c>
      <c r="BF182" s="164">
        <f>IF(O182="základní",K182,0)</f>
        <v>1010</v>
      </c>
      <c r="BG182" s="164">
        <f>IF(O182="snížená",K182,0)</f>
        <v>0</v>
      </c>
      <c r="BH182" s="164">
        <f>IF(O182="zákl. přenesená",K182,0)</f>
        <v>0</v>
      </c>
      <c r="BI182" s="164">
        <f>IF(O182="sníž. přenesená",K182,0)</f>
        <v>0</v>
      </c>
      <c r="BJ182" s="164">
        <f>IF(O182="nulová",K182,0)</f>
        <v>0</v>
      </c>
      <c r="BK182" s="11" t="s">
        <v>79</v>
      </c>
      <c r="BL182" s="164">
        <f>ROUND(P182*H182,2)</f>
        <v>1010</v>
      </c>
      <c r="BM182" s="11" t="s">
        <v>137</v>
      </c>
      <c r="BN182" s="11" t="s">
        <v>364</v>
      </c>
    </row>
    <row r="183" spans="2:66" s="1" customFormat="1" ht="19.5">
      <c r="B183" s="27"/>
      <c r="C183" s="28"/>
      <c r="D183" s="165" t="s">
        <v>139</v>
      </c>
      <c r="E183" s="28"/>
      <c r="F183" s="166" t="s">
        <v>365</v>
      </c>
      <c r="G183" s="28"/>
      <c r="H183" s="28"/>
      <c r="I183" s="28"/>
      <c r="J183" s="28"/>
      <c r="K183" s="28"/>
      <c r="L183" s="28"/>
      <c r="M183" s="181"/>
      <c r="N183" s="198"/>
      <c r="O183" s="199"/>
      <c r="P183" s="199"/>
      <c r="Q183" s="199"/>
      <c r="R183" s="199"/>
      <c r="S183" s="199"/>
      <c r="T183" s="199"/>
      <c r="U183" s="199"/>
      <c r="V183" s="199"/>
      <c r="W183" s="199"/>
      <c r="X183" s="199"/>
      <c r="Y183" s="200"/>
      <c r="Z183" s="213"/>
      <c r="AA183" s="201"/>
      <c r="AU183" s="11" t="s">
        <v>139</v>
      </c>
      <c r="AV183" s="11" t="s">
        <v>79</v>
      </c>
    </row>
    <row r="184" spans="2:66" s="1" customFormat="1" ht="22.5" customHeight="1">
      <c r="B184" s="27"/>
      <c r="C184" s="154" t="s">
        <v>366</v>
      </c>
      <c r="D184" s="154" t="s">
        <v>132</v>
      </c>
      <c r="E184" s="155" t="s">
        <v>367</v>
      </c>
      <c r="F184" s="156" t="s">
        <v>368</v>
      </c>
      <c r="G184" s="157" t="s">
        <v>135</v>
      </c>
      <c r="H184" s="158">
        <v>1</v>
      </c>
      <c r="I184" s="159">
        <v>0</v>
      </c>
      <c r="J184" s="159">
        <v>1360</v>
      </c>
      <c r="K184" s="159">
        <f>ROUND(P184*H184,2)</f>
        <v>1360</v>
      </c>
      <c r="L184" s="156" t="s">
        <v>136</v>
      </c>
      <c r="M184" s="181" t="str">
        <f>IF(K184&gt;AA184,"Cena shodná","Cena zvýšena")</f>
        <v>Cena zvýšena</v>
      </c>
      <c r="N184" s="192" t="s">
        <v>1</v>
      </c>
      <c r="O184" s="193" t="s">
        <v>40</v>
      </c>
      <c r="P184" s="194">
        <f>I184+J184</f>
        <v>1360</v>
      </c>
      <c r="Q184" s="194">
        <f>ROUND(I184*H184,2)</f>
        <v>0</v>
      </c>
      <c r="R184" s="194">
        <f>ROUND(J184*H184,2)</f>
        <v>1360</v>
      </c>
      <c r="S184" s="195">
        <v>0</v>
      </c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5">
        <f>W184*H184</f>
        <v>0</v>
      </c>
      <c r="Y184" s="196" t="s">
        <v>1</v>
      </c>
      <c r="Z184" s="213">
        <f t="shared" si="14"/>
        <v>3.0000000000000027</v>
      </c>
      <c r="AA184" s="197">
        <v>1400.8</v>
      </c>
      <c r="AS184" s="11" t="s">
        <v>137</v>
      </c>
      <c r="AU184" s="11" t="s">
        <v>132</v>
      </c>
      <c r="AV184" s="11" t="s">
        <v>79</v>
      </c>
      <c r="AZ184" s="11" t="s">
        <v>130</v>
      </c>
      <c r="BF184" s="164">
        <f>IF(O184="základní",K184,0)</f>
        <v>1360</v>
      </c>
      <c r="BG184" s="164">
        <f>IF(O184="snížená",K184,0)</f>
        <v>0</v>
      </c>
      <c r="BH184" s="164">
        <f>IF(O184="zákl. přenesená",K184,0)</f>
        <v>0</v>
      </c>
      <c r="BI184" s="164">
        <f>IF(O184="sníž. přenesená",K184,0)</f>
        <v>0</v>
      </c>
      <c r="BJ184" s="164">
        <f>IF(O184="nulová",K184,0)</f>
        <v>0</v>
      </c>
      <c r="BK184" s="11" t="s">
        <v>79</v>
      </c>
      <c r="BL184" s="164">
        <f>ROUND(P184*H184,2)</f>
        <v>1360</v>
      </c>
      <c r="BM184" s="11" t="s">
        <v>137</v>
      </c>
      <c r="BN184" s="11" t="s">
        <v>369</v>
      </c>
    </row>
    <row r="185" spans="2:66" s="1" customFormat="1" ht="29.25">
      <c r="B185" s="27"/>
      <c r="C185" s="28"/>
      <c r="D185" s="165" t="s">
        <v>139</v>
      </c>
      <c r="E185" s="28"/>
      <c r="F185" s="166" t="s">
        <v>370</v>
      </c>
      <c r="G185" s="28"/>
      <c r="H185" s="28"/>
      <c r="I185" s="28"/>
      <c r="J185" s="28"/>
      <c r="K185" s="28"/>
      <c r="L185" s="28"/>
      <c r="M185" s="181"/>
      <c r="N185" s="198"/>
      <c r="O185" s="199"/>
      <c r="P185" s="199"/>
      <c r="Q185" s="199"/>
      <c r="R185" s="199"/>
      <c r="S185" s="199"/>
      <c r="T185" s="199"/>
      <c r="U185" s="199"/>
      <c r="V185" s="199"/>
      <c r="W185" s="199"/>
      <c r="X185" s="199"/>
      <c r="Y185" s="200"/>
      <c r="Z185" s="213"/>
      <c r="AA185" s="201"/>
      <c r="AU185" s="11" t="s">
        <v>139</v>
      </c>
      <c r="AV185" s="11" t="s">
        <v>79</v>
      </c>
    </row>
    <row r="186" spans="2:66" s="1" customFormat="1" ht="22.5" customHeight="1">
      <c r="B186" s="27"/>
      <c r="C186" s="154" t="s">
        <v>371</v>
      </c>
      <c r="D186" s="154" t="s">
        <v>132</v>
      </c>
      <c r="E186" s="155" t="s">
        <v>372</v>
      </c>
      <c r="F186" s="156" t="s">
        <v>373</v>
      </c>
      <c r="G186" s="157" t="s">
        <v>135</v>
      </c>
      <c r="H186" s="158">
        <v>1</v>
      </c>
      <c r="I186" s="159">
        <v>0</v>
      </c>
      <c r="J186" s="159">
        <v>1190</v>
      </c>
      <c r="K186" s="159">
        <f>ROUND(P186*H186,2)</f>
        <v>1190</v>
      </c>
      <c r="L186" s="156" t="s">
        <v>136</v>
      </c>
      <c r="M186" s="181" t="str">
        <f>IF(K186&gt;AA186,"Cena shodná","Cena zvýšena")</f>
        <v>Cena zvýšena</v>
      </c>
      <c r="N186" s="192" t="s">
        <v>1</v>
      </c>
      <c r="O186" s="193" t="s">
        <v>40</v>
      </c>
      <c r="P186" s="194">
        <f>I186+J186</f>
        <v>1190</v>
      </c>
      <c r="Q186" s="194">
        <f>ROUND(I186*H186,2)</f>
        <v>0</v>
      </c>
      <c r="R186" s="194">
        <f>ROUND(J186*H186,2)</f>
        <v>1190</v>
      </c>
      <c r="S186" s="195">
        <v>0</v>
      </c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5">
        <f>W186*H186</f>
        <v>0</v>
      </c>
      <c r="Y186" s="196" t="s">
        <v>1</v>
      </c>
      <c r="Z186" s="213">
        <f t="shared" si="14"/>
        <v>3.0000000000000027</v>
      </c>
      <c r="AA186" s="197">
        <v>1225.7</v>
      </c>
      <c r="AS186" s="11" t="s">
        <v>137</v>
      </c>
      <c r="AU186" s="11" t="s">
        <v>132</v>
      </c>
      <c r="AV186" s="11" t="s">
        <v>79</v>
      </c>
      <c r="AZ186" s="11" t="s">
        <v>130</v>
      </c>
      <c r="BF186" s="164">
        <f>IF(O186="základní",K186,0)</f>
        <v>1190</v>
      </c>
      <c r="BG186" s="164">
        <f>IF(O186="snížená",K186,0)</f>
        <v>0</v>
      </c>
      <c r="BH186" s="164">
        <f>IF(O186="zákl. přenesená",K186,0)</f>
        <v>0</v>
      </c>
      <c r="BI186" s="164">
        <f>IF(O186="sníž. přenesená",K186,0)</f>
        <v>0</v>
      </c>
      <c r="BJ186" s="164">
        <f>IF(O186="nulová",K186,0)</f>
        <v>0</v>
      </c>
      <c r="BK186" s="11" t="s">
        <v>79</v>
      </c>
      <c r="BL186" s="164">
        <f>ROUND(P186*H186,2)</f>
        <v>1190</v>
      </c>
      <c r="BM186" s="11" t="s">
        <v>137</v>
      </c>
      <c r="BN186" s="11" t="s">
        <v>374</v>
      </c>
    </row>
    <row r="187" spans="2:66" s="1" customFormat="1" ht="19.5">
      <c r="B187" s="27"/>
      <c r="C187" s="28"/>
      <c r="D187" s="165" t="s">
        <v>139</v>
      </c>
      <c r="E187" s="28"/>
      <c r="F187" s="166" t="s">
        <v>375</v>
      </c>
      <c r="G187" s="28"/>
      <c r="H187" s="28"/>
      <c r="I187" s="28"/>
      <c r="J187" s="28"/>
      <c r="K187" s="28"/>
      <c r="L187" s="28"/>
      <c r="M187" s="181"/>
      <c r="N187" s="198"/>
      <c r="O187" s="199"/>
      <c r="P187" s="199"/>
      <c r="Q187" s="199"/>
      <c r="R187" s="199"/>
      <c r="S187" s="199"/>
      <c r="T187" s="199"/>
      <c r="U187" s="199"/>
      <c r="V187" s="199"/>
      <c r="W187" s="199"/>
      <c r="X187" s="199"/>
      <c r="Y187" s="200"/>
      <c r="Z187" s="213"/>
      <c r="AA187" s="201"/>
      <c r="AU187" s="11" t="s">
        <v>139</v>
      </c>
      <c r="AV187" s="11" t="s">
        <v>79</v>
      </c>
    </row>
    <row r="188" spans="2:66" s="1" customFormat="1" ht="22.5" customHeight="1">
      <c r="B188" s="27"/>
      <c r="C188" s="154" t="s">
        <v>376</v>
      </c>
      <c r="D188" s="154" t="s">
        <v>132</v>
      </c>
      <c r="E188" s="155" t="s">
        <v>377</v>
      </c>
      <c r="F188" s="156" t="s">
        <v>378</v>
      </c>
      <c r="G188" s="157" t="s">
        <v>135</v>
      </c>
      <c r="H188" s="158">
        <v>1</v>
      </c>
      <c r="I188" s="159">
        <v>0</v>
      </c>
      <c r="J188" s="159">
        <v>953</v>
      </c>
      <c r="K188" s="159">
        <f>ROUND(P188*H188,2)</f>
        <v>953</v>
      </c>
      <c r="L188" s="156" t="s">
        <v>136</v>
      </c>
      <c r="M188" s="181" t="str">
        <f>IF(K188&gt;AA188,"Cena shodná","Cena zvýšena")</f>
        <v>Cena zvýšena</v>
      </c>
      <c r="N188" s="192" t="s">
        <v>1</v>
      </c>
      <c r="O188" s="193" t="s">
        <v>40</v>
      </c>
      <c r="P188" s="194">
        <f>I188+J188</f>
        <v>953</v>
      </c>
      <c r="Q188" s="194">
        <f>ROUND(I188*H188,2)</f>
        <v>0</v>
      </c>
      <c r="R188" s="194">
        <f>ROUND(J188*H188,2)</f>
        <v>953</v>
      </c>
      <c r="S188" s="195">
        <v>0</v>
      </c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5">
        <f>W188*H188</f>
        <v>0</v>
      </c>
      <c r="Y188" s="196" t="s">
        <v>1</v>
      </c>
      <c r="Z188" s="213">
        <f t="shared" si="14"/>
        <v>3.0000000000000027</v>
      </c>
      <c r="AA188" s="197">
        <v>981.59</v>
      </c>
      <c r="AS188" s="11" t="s">
        <v>137</v>
      </c>
      <c r="AU188" s="11" t="s">
        <v>132</v>
      </c>
      <c r="AV188" s="11" t="s">
        <v>79</v>
      </c>
      <c r="AZ188" s="11" t="s">
        <v>130</v>
      </c>
      <c r="BF188" s="164">
        <f>IF(O188="základní",K188,0)</f>
        <v>953</v>
      </c>
      <c r="BG188" s="164">
        <f>IF(O188="snížená",K188,0)</f>
        <v>0</v>
      </c>
      <c r="BH188" s="164">
        <f>IF(O188="zákl. přenesená",K188,0)</f>
        <v>0</v>
      </c>
      <c r="BI188" s="164">
        <f>IF(O188="sníž. přenesená",K188,0)</f>
        <v>0</v>
      </c>
      <c r="BJ188" s="164">
        <f>IF(O188="nulová",K188,0)</f>
        <v>0</v>
      </c>
      <c r="BK188" s="11" t="s">
        <v>79</v>
      </c>
      <c r="BL188" s="164">
        <f>ROUND(P188*H188,2)</f>
        <v>953</v>
      </c>
      <c r="BM188" s="11" t="s">
        <v>137</v>
      </c>
      <c r="BN188" s="11" t="s">
        <v>379</v>
      </c>
    </row>
    <row r="189" spans="2:66" s="1" customFormat="1" ht="19.5">
      <c r="B189" s="27"/>
      <c r="C189" s="28"/>
      <c r="D189" s="165" t="s">
        <v>139</v>
      </c>
      <c r="E189" s="28"/>
      <c r="F189" s="166" t="s">
        <v>380</v>
      </c>
      <c r="G189" s="28"/>
      <c r="H189" s="28"/>
      <c r="I189" s="28"/>
      <c r="J189" s="28"/>
      <c r="K189" s="28"/>
      <c r="L189" s="28"/>
      <c r="M189" s="181"/>
      <c r="N189" s="198"/>
      <c r="O189" s="199"/>
      <c r="P189" s="199"/>
      <c r="Q189" s="199"/>
      <c r="R189" s="199"/>
      <c r="S189" s="199"/>
      <c r="T189" s="199"/>
      <c r="U189" s="199"/>
      <c r="V189" s="199"/>
      <c r="W189" s="199"/>
      <c r="X189" s="199"/>
      <c r="Y189" s="200"/>
      <c r="Z189" s="213"/>
      <c r="AA189" s="201"/>
      <c r="AU189" s="11" t="s">
        <v>139</v>
      </c>
      <c r="AV189" s="11" t="s">
        <v>79</v>
      </c>
    </row>
    <row r="190" spans="2:66" s="1" customFormat="1" ht="22.5" customHeight="1">
      <c r="B190" s="27"/>
      <c r="C190" s="154" t="s">
        <v>381</v>
      </c>
      <c r="D190" s="154" t="s">
        <v>132</v>
      </c>
      <c r="E190" s="155" t="s">
        <v>382</v>
      </c>
      <c r="F190" s="156" t="s">
        <v>383</v>
      </c>
      <c r="G190" s="157" t="s">
        <v>135</v>
      </c>
      <c r="H190" s="158">
        <v>1</v>
      </c>
      <c r="I190" s="159">
        <v>0</v>
      </c>
      <c r="J190" s="159">
        <v>1010</v>
      </c>
      <c r="K190" s="159">
        <f>ROUND(P190*H190,2)</f>
        <v>1010</v>
      </c>
      <c r="L190" s="156" t="s">
        <v>136</v>
      </c>
      <c r="M190" s="181" t="str">
        <f>IF(K190&gt;AA190,"Cena shodná","Cena zvýšena")</f>
        <v>Cena zvýšena</v>
      </c>
      <c r="N190" s="192" t="s">
        <v>1</v>
      </c>
      <c r="O190" s="193" t="s">
        <v>40</v>
      </c>
      <c r="P190" s="194">
        <f>I190+J190</f>
        <v>1010</v>
      </c>
      <c r="Q190" s="194">
        <f>ROUND(I190*H190,2)</f>
        <v>0</v>
      </c>
      <c r="R190" s="194">
        <f>ROUND(J190*H190,2)</f>
        <v>1010</v>
      </c>
      <c r="S190" s="195">
        <v>0</v>
      </c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5">
        <f>W190*H190</f>
        <v>0</v>
      </c>
      <c r="Y190" s="196" t="s">
        <v>1</v>
      </c>
      <c r="Z190" s="213">
        <f t="shared" si="14"/>
        <v>3.0000000000000027</v>
      </c>
      <c r="AA190" s="197">
        <v>1040.3</v>
      </c>
      <c r="AS190" s="11" t="s">
        <v>137</v>
      </c>
      <c r="AU190" s="11" t="s">
        <v>132</v>
      </c>
      <c r="AV190" s="11" t="s">
        <v>79</v>
      </c>
      <c r="AZ190" s="11" t="s">
        <v>130</v>
      </c>
      <c r="BF190" s="164">
        <f>IF(O190="základní",K190,0)</f>
        <v>1010</v>
      </c>
      <c r="BG190" s="164">
        <f>IF(O190="snížená",K190,0)</f>
        <v>0</v>
      </c>
      <c r="BH190" s="164">
        <f>IF(O190="zákl. přenesená",K190,0)</f>
        <v>0</v>
      </c>
      <c r="BI190" s="164">
        <f>IF(O190="sníž. přenesená",K190,0)</f>
        <v>0</v>
      </c>
      <c r="BJ190" s="164">
        <f>IF(O190="nulová",K190,0)</f>
        <v>0</v>
      </c>
      <c r="BK190" s="11" t="s">
        <v>79</v>
      </c>
      <c r="BL190" s="164">
        <f>ROUND(P190*H190,2)</f>
        <v>1010</v>
      </c>
      <c r="BM190" s="11" t="s">
        <v>137</v>
      </c>
      <c r="BN190" s="11" t="s">
        <v>384</v>
      </c>
    </row>
    <row r="191" spans="2:66" s="1" customFormat="1" ht="19.5">
      <c r="B191" s="27"/>
      <c r="C191" s="28"/>
      <c r="D191" s="165" t="s">
        <v>139</v>
      </c>
      <c r="E191" s="28"/>
      <c r="F191" s="166" t="s">
        <v>385</v>
      </c>
      <c r="G191" s="28"/>
      <c r="H191" s="28"/>
      <c r="I191" s="28"/>
      <c r="J191" s="28"/>
      <c r="K191" s="28"/>
      <c r="L191" s="28"/>
      <c r="M191" s="181"/>
      <c r="N191" s="198"/>
      <c r="O191" s="199"/>
      <c r="P191" s="199"/>
      <c r="Q191" s="199"/>
      <c r="R191" s="199"/>
      <c r="S191" s="199"/>
      <c r="T191" s="199"/>
      <c r="U191" s="199"/>
      <c r="V191" s="199"/>
      <c r="W191" s="199"/>
      <c r="X191" s="199"/>
      <c r="Y191" s="200"/>
      <c r="Z191" s="213"/>
      <c r="AA191" s="201"/>
      <c r="AU191" s="11" t="s">
        <v>139</v>
      </c>
      <c r="AV191" s="11" t="s">
        <v>79</v>
      </c>
    </row>
    <row r="192" spans="2:66" s="1" customFormat="1" ht="22.5" customHeight="1">
      <c r="B192" s="27"/>
      <c r="C192" s="154" t="s">
        <v>386</v>
      </c>
      <c r="D192" s="154" t="s">
        <v>132</v>
      </c>
      <c r="E192" s="155" t="s">
        <v>387</v>
      </c>
      <c r="F192" s="156" t="s">
        <v>388</v>
      </c>
      <c r="G192" s="157" t="s">
        <v>135</v>
      </c>
      <c r="H192" s="158">
        <v>1</v>
      </c>
      <c r="I192" s="159">
        <v>0</v>
      </c>
      <c r="J192" s="159">
        <v>1360</v>
      </c>
      <c r="K192" s="159">
        <f>ROUND(P192*H192,2)</f>
        <v>1360</v>
      </c>
      <c r="L192" s="156" t="s">
        <v>136</v>
      </c>
      <c r="M192" s="181" t="str">
        <f>IF(K192&gt;AA192,"Cena shodná","Cena zvýšena")</f>
        <v>Cena zvýšena</v>
      </c>
      <c r="N192" s="192" t="s">
        <v>1</v>
      </c>
      <c r="O192" s="193" t="s">
        <v>40</v>
      </c>
      <c r="P192" s="194">
        <f>I192+J192</f>
        <v>1360</v>
      </c>
      <c r="Q192" s="194">
        <f>ROUND(I192*H192,2)</f>
        <v>0</v>
      </c>
      <c r="R192" s="194">
        <f>ROUND(J192*H192,2)</f>
        <v>1360</v>
      </c>
      <c r="S192" s="195">
        <v>0</v>
      </c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5">
        <f>W192*H192</f>
        <v>0</v>
      </c>
      <c r="Y192" s="196" t="s">
        <v>1</v>
      </c>
      <c r="Z192" s="213">
        <f t="shared" si="14"/>
        <v>3.0000000000000027</v>
      </c>
      <c r="AA192" s="197">
        <v>1400.8</v>
      </c>
      <c r="AS192" s="11" t="s">
        <v>137</v>
      </c>
      <c r="AU192" s="11" t="s">
        <v>132</v>
      </c>
      <c r="AV192" s="11" t="s">
        <v>79</v>
      </c>
      <c r="AZ192" s="11" t="s">
        <v>130</v>
      </c>
      <c r="BF192" s="164">
        <f>IF(O192="základní",K192,0)</f>
        <v>1360</v>
      </c>
      <c r="BG192" s="164">
        <f>IF(O192="snížená",K192,0)</f>
        <v>0</v>
      </c>
      <c r="BH192" s="164">
        <f>IF(O192="zákl. přenesená",K192,0)</f>
        <v>0</v>
      </c>
      <c r="BI192" s="164">
        <f>IF(O192="sníž. přenesená",K192,0)</f>
        <v>0</v>
      </c>
      <c r="BJ192" s="164">
        <f>IF(O192="nulová",K192,0)</f>
        <v>0</v>
      </c>
      <c r="BK192" s="11" t="s">
        <v>79</v>
      </c>
      <c r="BL192" s="164">
        <f>ROUND(P192*H192,2)</f>
        <v>1360</v>
      </c>
      <c r="BM192" s="11" t="s">
        <v>137</v>
      </c>
      <c r="BN192" s="11" t="s">
        <v>389</v>
      </c>
    </row>
    <row r="193" spans="2:66" s="1" customFormat="1" ht="19.5">
      <c r="B193" s="27"/>
      <c r="C193" s="28"/>
      <c r="D193" s="165" t="s">
        <v>139</v>
      </c>
      <c r="E193" s="28"/>
      <c r="F193" s="166" t="s">
        <v>390</v>
      </c>
      <c r="G193" s="28"/>
      <c r="H193" s="28"/>
      <c r="I193" s="28"/>
      <c r="J193" s="28"/>
      <c r="K193" s="28"/>
      <c r="L193" s="28"/>
      <c r="M193" s="181"/>
      <c r="N193" s="198"/>
      <c r="O193" s="199"/>
      <c r="P193" s="199"/>
      <c r="Q193" s="199"/>
      <c r="R193" s="199"/>
      <c r="S193" s="199"/>
      <c r="T193" s="199"/>
      <c r="U193" s="199"/>
      <c r="V193" s="199"/>
      <c r="W193" s="199"/>
      <c r="X193" s="199"/>
      <c r="Y193" s="200"/>
      <c r="Z193" s="213"/>
      <c r="AA193" s="201"/>
      <c r="AU193" s="11" t="s">
        <v>139</v>
      </c>
      <c r="AV193" s="11" t="s">
        <v>79</v>
      </c>
    </row>
    <row r="194" spans="2:66" s="1" customFormat="1" ht="22.5" customHeight="1">
      <c r="B194" s="27"/>
      <c r="C194" s="154" t="s">
        <v>391</v>
      </c>
      <c r="D194" s="154" t="s">
        <v>132</v>
      </c>
      <c r="E194" s="155" t="s">
        <v>392</v>
      </c>
      <c r="F194" s="156" t="s">
        <v>393</v>
      </c>
      <c r="G194" s="157" t="s">
        <v>135</v>
      </c>
      <c r="H194" s="158">
        <v>1</v>
      </c>
      <c r="I194" s="159">
        <v>0</v>
      </c>
      <c r="J194" s="159">
        <v>1180</v>
      </c>
      <c r="K194" s="159">
        <f>ROUND(P194*H194,2)</f>
        <v>1180</v>
      </c>
      <c r="L194" s="156" t="s">
        <v>136</v>
      </c>
      <c r="M194" s="181" t="str">
        <f>IF(K194&gt;AA194,"Cena shodná","Cena zvýšena")</f>
        <v>Cena zvýšena</v>
      </c>
      <c r="N194" s="192" t="s">
        <v>1</v>
      </c>
      <c r="O194" s="193" t="s">
        <v>40</v>
      </c>
      <c r="P194" s="194">
        <f>I194+J194</f>
        <v>1180</v>
      </c>
      <c r="Q194" s="194">
        <f>ROUND(I194*H194,2)</f>
        <v>0</v>
      </c>
      <c r="R194" s="194">
        <f>ROUND(J194*H194,2)</f>
        <v>1180</v>
      </c>
      <c r="S194" s="195">
        <v>0</v>
      </c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5">
        <f>W194*H194</f>
        <v>0</v>
      </c>
      <c r="Y194" s="196" t="s">
        <v>1</v>
      </c>
      <c r="Z194" s="213">
        <f t="shared" si="14"/>
        <v>3.0000000000000027</v>
      </c>
      <c r="AA194" s="197">
        <v>1215.4000000000001</v>
      </c>
      <c r="AS194" s="11" t="s">
        <v>137</v>
      </c>
      <c r="AU194" s="11" t="s">
        <v>132</v>
      </c>
      <c r="AV194" s="11" t="s">
        <v>79</v>
      </c>
      <c r="AZ194" s="11" t="s">
        <v>130</v>
      </c>
      <c r="BF194" s="164">
        <f>IF(O194="základní",K194,0)</f>
        <v>1180</v>
      </c>
      <c r="BG194" s="164">
        <f>IF(O194="snížená",K194,0)</f>
        <v>0</v>
      </c>
      <c r="BH194" s="164">
        <f>IF(O194="zákl. přenesená",K194,0)</f>
        <v>0</v>
      </c>
      <c r="BI194" s="164">
        <f>IF(O194="sníž. přenesená",K194,0)</f>
        <v>0</v>
      </c>
      <c r="BJ194" s="164">
        <f>IF(O194="nulová",K194,0)</f>
        <v>0</v>
      </c>
      <c r="BK194" s="11" t="s">
        <v>79</v>
      </c>
      <c r="BL194" s="164">
        <f>ROUND(P194*H194,2)</f>
        <v>1180</v>
      </c>
      <c r="BM194" s="11" t="s">
        <v>137</v>
      </c>
      <c r="BN194" s="11" t="s">
        <v>394</v>
      </c>
    </row>
    <row r="195" spans="2:66" s="1" customFormat="1" ht="19.5">
      <c r="B195" s="27"/>
      <c r="C195" s="28"/>
      <c r="D195" s="165" t="s">
        <v>139</v>
      </c>
      <c r="E195" s="28"/>
      <c r="F195" s="166" t="s">
        <v>395</v>
      </c>
      <c r="G195" s="28"/>
      <c r="H195" s="28"/>
      <c r="I195" s="28"/>
      <c r="J195" s="28"/>
      <c r="K195" s="28"/>
      <c r="L195" s="28"/>
      <c r="M195" s="181"/>
      <c r="N195" s="198"/>
      <c r="O195" s="199"/>
      <c r="P195" s="199"/>
      <c r="Q195" s="199"/>
      <c r="R195" s="199"/>
      <c r="S195" s="199"/>
      <c r="T195" s="199"/>
      <c r="U195" s="199"/>
      <c r="V195" s="199"/>
      <c r="W195" s="199"/>
      <c r="X195" s="199"/>
      <c r="Y195" s="200"/>
      <c r="Z195" s="213"/>
      <c r="AA195" s="201"/>
      <c r="AU195" s="11" t="s">
        <v>139</v>
      </c>
      <c r="AV195" s="11" t="s">
        <v>79</v>
      </c>
    </row>
    <row r="196" spans="2:66" s="1" customFormat="1" ht="22.5" customHeight="1">
      <c r="B196" s="27"/>
      <c r="C196" s="154" t="s">
        <v>396</v>
      </c>
      <c r="D196" s="154" t="s">
        <v>132</v>
      </c>
      <c r="E196" s="155" t="s">
        <v>397</v>
      </c>
      <c r="F196" s="156" t="s">
        <v>398</v>
      </c>
      <c r="G196" s="157" t="s">
        <v>135</v>
      </c>
      <c r="H196" s="158">
        <v>1</v>
      </c>
      <c r="I196" s="159">
        <v>0</v>
      </c>
      <c r="J196" s="159">
        <v>878</v>
      </c>
      <c r="K196" s="159">
        <f>ROUND(P196*H196,2)</f>
        <v>878</v>
      </c>
      <c r="L196" s="156" t="s">
        <v>136</v>
      </c>
      <c r="M196" s="181" t="str">
        <f>IF(K196&gt;AA196,"Cena shodná","Cena zvýšena")</f>
        <v>Cena zvýšena</v>
      </c>
      <c r="N196" s="192" t="s">
        <v>1</v>
      </c>
      <c r="O196" s="193" t="s">
        <v>40</v>
      </c>
      <c r="P196" s="194">
        <f>I196+J196</f>
        <v>878</v>
      </c>
      <c r="Q196" s="194">
        <f>ROUND(I196*H196,2)</f>
        <v>0</v>
      </c>
      <c r="R196" s="194">
        <f>ROUND(J196*H196,2)</f>
        <v>878</v>
      </c>
      <c r="S196" s="195">
        <v>0</v>
      </c>
      <c r="T196" s="195">
        <f>S196*H196</f>
        <v>0</v>
      </c>
      <c r="U196" s="195">
        <v>0</v>
      </c>
      <c r="V196" s="195">
        <f>U196*H196</f>
        <v>0</v>
      </c>
      <c r="W196" s="195">
        <v>0</v>
      </c>
      <c r="X196" s="195">
        <f>W196*H196</f>
        <v>0</v>
      </c>
      <c r="Y196" s="196" t="s">
        <v>1</v>
      </c>
      <c r="Z196" s="213">
        <f t="shared" si="14"/>
        <v>3.0000000000000027</v>
      </c>
      <c r="AA196" s="197">
        <v>904.34</v>
      </c>
      <c r="AS196" s="11" t="s">
        <v>137</v>
      </c>
      <c r="AU196" s="11" t="s">
        <v>132</v>
      </c>
      <c r="AV196" s="11" t="s">
        <v>79</v>
      </c>
      <c r="AZ196" s="11" t="s">
        <v>130</v>
      </c>
      <c r="BF196" s="164">
        <f>IF(O196="základní",K196,0)</f>
        <v>878</v>
      </c>
      <c r="BG196" s="164">
        <f>IF(O196="snížená",K196,0)</f>
        <v>0</v>
      </c>
      <c r="BH196" s="164">
        <f>IF(O196="zákl. přenesená",K196,0)</f>
        <v>0</v>
      </c>
      <c r="BI196" s="164">
        <f>IF(O196="sníž. přenesená",K196,0)</f>
        <v>0</v>
      </c>
      <c r="BJ196" s="164">
        <f>IF(O196="nulová",K196,0)</f>
        <v>0</v>
      </c>
      <c r="BK196" s="11" t="s">
        <v>79</v>
      </c>
      <c r="BL196" s="164">
        <f>ROUND(P196*H196,2)</f>
        <v>878</v>
      </c>
      <c r="BM196" s="11" t="s">
        <v>137</v>
      </c>
      <c r="BN196" s="11" t="s">
        <v>399</v>
      </c>
    </row>
    <row r="197" spans="2:66" s="1" customFormat="1" ht="19.5">
      <c r="B197" s="27"/>
      <c r="C197" s="28"/>
      <c r="D197" s="165" t="s">
        <v>139</v>
      </c>
      <c r="E197" s="28"/>
      <c r="F197" s="166" t="s">
        <v>400</v>
      </c>
      <c r="G197" s="28"/>
      <c r="H197" s="28"/>
      <c r="I197" s="28"/>
      <c r="J197" s="28"/>
      <c r="K197" s="28"/>
      <c r="L197" s="28"/>
      <c r="M197" s="181"/>
      <c r="N197" s="198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/>
      <c r="Y197" s="200"/>
      <c r="Z197" s="213"/>
      <c r="AA197" s="201"/>
      <c r="AU197" s="11" t="s">
        <v>139</v>
      </c>
      <c r="AV197" s="11" t="s">
        <v>79</v>
      </c>
    </row>
    <row r="198" spans="2:66" s="1" customFormat="1" ht="22.5" customHeight="1">
      <c r="B198" s="27"/>
      <c r="C198" s="154" t="s">
        <v>401</v>
      </c>
      <c r="D198" s="154" t="s">
        <v>132</v>
      </c>
      <c r="E198" s="155" t="s">
        <v>402</v>
      </c>
      <c r="F198" s="156" t="s">
        <v>403</v>
      </c>
      <c r="G198" s="157" t="s">
        <v>135</v>
      </c>
      <c r="H198" s="158">
        <v>1</v>
      </c>
      <c r="I198" s="159">
        <v>0</v>
      </c>
      <c r="J198" s="159">
        <v>1810</v>
      </c>
      <c r="K198" s="159">
        <f>ROUND(P198*H198,2)</f>
        <v>1810</v>
      </c>
      <c r="L198" s="156" t="s">
        <v>136</v>
      </c>
      <c r="M198" s="181" t="str">
        <f>IF(K198&gt;AA198,"Cena shodná","Cena zvýšena")</f>
        <v>Cena zvýšena</v>
      </c>
      <c r="N198" s="192" t="s">
        <v>1</v>
      </c>
      <c r="O198" s="193" t="s">
        <v>40</v>
      </c>
      <c r="P198" s="194">
        <f>I198+J198</f>
        <v>1810</v>
      </c>
      <c r="Q198" s="194">
        <f>ROUND(I198*H198,2)</f>
        <v>0</v>
      </c>
      <c r="R198" s="194">
        <f>ROUND(J198*H198,2)</f>
        <v>1810</v>
      </c>
      <c r="S198" s="195">
        <v>0</v>
      </c>
      <c r="T198" s="195">
        <f>S198*H198</f>
        <v>0</v>
      </c>
      <c r="U198" s="195">
        <v>0</v>
      </c>
      <c r="V198" s="195">
        <f>U198*H198</f>
        <v>0</v>
      </c>
      <c r="W198" s="195">
        <v>0</v>
      </c>
      <c r="X198" s="195">
        <f>W198*H198</f>
        <v>0</v>
      </c>
      <c r="Y198" s="196" t="s">
        <v>1</v>
      </c>
      <c r="Z198" s="213">
        <f t="shared" si="14"/>
        <v>3.0000000000000027</v>
      </c>
      <c r="AA198" s="197">
        <v>1864.3</v>
      </c>
      <c r="AS198" s="11" t="s">
        <v>137</v>
      </c>
      <c r="AU198" s="11" t="s">
        <v>132</v>
      </c>
      <c r="AV198" s="11" t="s">
        <v>79</v>
      </c>
      <c r="AZ198" s="11" t="s">
        <v>130</v>
      </c>
      <c r="BF198" s="164">
        <f>IF(O198="základní",K198,0)</f>
        <v>1810</v>
      </c>
      <c r="BG198" s="164">
        <f>IF(O198="snížená",K198,0)</f>
        <v>0</v>
      </c>
      <c r="BH198" s="164">
        <f>IF(O198="zákl. přenesená",K198,0)</f>
        <v>0</v>
      </c>
      <c r="BI198" s="164">
        <f>IF(O198="sníž. přenesená",K198,0)</f>
        <v>0</v>
      </c>
      <c r="BJ198" s="164">
        <f>IF(O198="nulová",K198,0)</f>
        <v>0</v>
      </c>
      <c r="BK198" s="11" t="s">
        <v>79</v>
      </c>
      <c r="BL198" s="164">
        <f>ROUND(P198*H198,2)</f>
        <v>1810</v>
      </c>
      <c r="BM198" s="11" t="s">
        <v>137</v>
      </c>
      <c r="BN198" s="11" t="s">
        <v>404</v>
      </c>
    </row>
    <row r="199" spans="2:66" s="1" customFormat="1" ht="19.5">
      <c r="B199" s="27"/>
      <c r="C199" s="28"/>
      <c r="D199" s="165" t="s">
        <v>139</v>
      </c>
      <c r="E199" s="28"/>
      <c r="F199" s="166" t="s">
        <v>405</v>
      </c>
      <c r="G199" s="28"/>
      <c r="H199" s="28"/>
      <c r="I199" s="28"/>
      <c r="J199" s="28"/>
      <c r="K199" s="28"/>
      <c r="L199" s="28"/>
      <c r="M199" s="181"/>
      <c r="N199" s="198"/>
      <c r="O199" s="199"/>
      <c r="P199" s="199"/>
      <c r="Q199" s="199"/>
      <c r="R199" s="199"/>
      <c r="S199" s="199"/>
      <c r="T199" s="199"/>
      <c r="U199" s="199"/>
      <c r="V199" s="199"/>
      <c r="W199" s="199"/>
      <c r="X199" s="199"/>
      <c r="Y199" s="200"/>
      <c r="Z199" s="213"/>
      <c r="AA199" s="201"/>
      <c r="AU199" s="11" t="s">
        <v>139</v>
      </c>
      <c r="AV199" s="11" t="s">
        <v>79</v>
      </c>
    </row>
    <row r="200" spans="2:66" s="1" customFormat="1" ht="22.5" customHeight="1">
      <c r="B200" s="27"/>
      <c r="C200" s="154" t="s">
        <v>406</v>
      </c>
      <c r="D200" s="154" t="s">
        <v>132</v>
      </c>
      <c r="E200" s="155" t="s">
        <v>407</v>
      </c>
      <c r="F200" s="156" t="s">
        <v>408</v>
      </c>
      <c r="G200" s="157" t="s">
        <v>135</v>
      </c>
      <c r="H200" s="158">
        <v>1</v>
      </c>
      <c r="I200" s="159">
        <v>0</v>
      </c>
      <c r="J200" s="159">
        <v>1110</v>
      </c>
      <c r="K200" s="159">
        <f>ROUND(P200*H200,2)</f>
        <v>1110</v>
      </c>
      <c r="L200" s="156" t="s">
        <v>136</v>
      </c>
      <c r="M200" s="181" t="str">
        <f>IF(K200&gt;AA200,"Cena shodná","Cena zvýšena")</f>
        <v>Cena zvýšena</v>
      </c>
      <c r="N200" s="192" t="s">
        <v>1</v>
      </c>
      <c r="O200" s="193" t="s">
        <v>40</v>
      </c>
      <c r="P200" s="194">
        <f>I200+J200</f>
        <v>1110</v>
      </c>
      <c r="Q200" s="194">
        <f>ROUND(I200*H200,2)</f>
        <v>0</v>
      </c>
      <c r="R200" s="194">
        <f>ROUND(J200*H200,2)</f>
        <v>1110</v>
      </c>
      <c r="S200" s="195">
        <v>0</v>
      </c>
      <c r="T200" s="195">
        <f>S200*H200</f>
        <v>0</v>
      </c>
      <c r="U200" s="195">
        <v>0</v>
      </c>
      <c r="V200" s="195">
        <f>U200*H200</f>
        <v>0</v>
      </c>
      <c r="W200" s="195">
        <v>0</v>
      </c>
      <c r="X200" s="195">
        <f>W200*H200</f>
        <v>0</v>
      </c>
      <c r="Y200" s="196" t="s">
        <v>1</v>
      </c>
      <c r="Z200" s="213">
        <f t="shared" si="14"/>
        <v>3.0000000000000027</v>
      </c>
      <c r="AA200" s="197">
        <v>1143.3</v>
      </c>
      <c r="AS200" s="11" t="s">
        <v>137</v>
      </c>
      <c r="AU200" s="11" t="s">
        <v>132</v>
      </c>
      <c r="AV200" s="11" t="s">
        <v>79</v>
      </c>
      <c r="AZ200" s="11" t="s">
        <v>130</v>
      </c>
      <c r="BF200" s="164">
        <f>IF(O200="základní",K200,0)</f>
        <v>1110</v>
      </c>
      <c r="BG200" s="164">
        <f>IF(O200="snížená",K200,0)</f>
        <v>0</v>
      </c>
      <c r="BH200" s="164">
        <f>IF(O200="zákl. přenesená",K200,0)</f>
        <v>0</v>
      </c>
      <c r="BI200" s="164">
        <f>IF(O200="sníž. přenesená",K200,0)</f>
        <v>0</v>
      </c>
      <c r="BJ200" s="164">
        <f>IF(O200="nulová",K200,0)</f>
        <v>0</v>
      </c>
      <c r="BK200" s="11" t="s">
        <v>79</v>
      </c>
      <c r="BL200" s="164">
        <f>ROUND(P200*H200,2)</f>
        <v>1110</v>
      </c>
      <c r="BM200" s="11" t="s">
        <v>137</v>
      </c>
      <c r="BN200" s="11" t="s">
        <v>409</v>
      </c>
    </row>
    <row r="201" spans="2:66" s="1" customFormat="1" ht="19.5">
      <c r="B201" s="27"/>
      <c r="C201" s="28"/>
      <c r="D201" s="165" t="s">
        <v>139</v>
      </c>
      <c r="E201" s="28"/>
      <c r="F201" s="166" t="s">
        <v>410</v>
      </c>
      <c r="G201" s="28"/>
      <c r="H201" s="28"/>
      <c r="I201" s="28"/>
      <c r="J201" s="28"/>
      <c r="K201" s="28"/>
      <c r="L201" s="28"/>
      <c r="M201" s="181"/>
      <c r="N201" s="198"/>
      <c r="O201" s="199"/>
      <c r="P201" s="199"/>
      <c r="Q201" s="199"/>
      <c r="R201" s="199"/>
      <c r="S201" s="199"/>
      <c r="T201" s="199"/>
      <c r="U201" s="199"/>
      <c r="V201" s="199"/>
      <c r="W201" s="199"/>
      <c r="X201" s="199"/>
      <c r="Y201" s="200"/>
      <c r="Z201" s="213"/>
      <c r="AA201" s="201"/>
      <c r="AU201" s="11" t="s">
        <v>139</v>
      </c>
      <c r="AV201" s="11" t="s">
        <v>79</v>
      </c>
    </row>
    <row r="202" spans="2:66" s="1" customFormat="1" ht="22.5" customHeight="1">
      <c r="B202" s="27"/>
      <c r="C202" s="154" t="s">
        <v>411</v>
      </c>
      <c r="D202" s="154" t="s">
        <v>132</v>
      </c>
      <c r="E202" s="155" t="s">
        <v>412</v>
      </c>
      <c r="F202" s="156" t="s">
        <v>413</v>
      </c>
      <c r="G202" s="157" t="s">
        <v>135</v>
      </c>
      <c r="H202" s="158">
        <v>1</v>
      </c>
      <c r="I202" s="159">
        <v>0</v>
      </c>
      <c r="J202" s="159">
        <v>750</v>
      </c>
      <c r="K202" s="159">
        <f>ROUND(P202*H202,2)</f>
        <v>750</v>
      </c>
      <c r="L202" s="156" t="s">
        <v>136</v>
      </c>
      <c r="M202" s="181" t="str">
        <f t="shared" ref="M202:M264" si="15">IF(K202&gt;AA202,"Cena shodná","Cena zvýšena")</f>
        <v>Cena zvýšena</v>
      </c>
      <c r="N202" s="192" t="s">
        <v>1</v>
      </c>
      <c r="O202" s="193" t="s">
        <v>40</v>
      </c>
      <c r="P202" s="194">
        <f>I202+J202</f>
        <v>750</v>
      </c>
      <c r="Q202" s="194">
        <f>ROUND(I202*H202,2)</f>
        <v>0</v>
      </c>
      <c r="R202" s="194">
        <f>ROUND(J202*H202,2)</f>
        <v>750</v>
      </c>
      <c r="S202" s="195">
        <v>0</v>
      </c>
      <c r="T202" s="195">
        <f>S202*H202</f>
        <v>0</v>
      </c>
      <c r="U202" s="195">
        <v>0</v>
      </c>
      <c r="V202" s="195">
        <f>U202*H202</f>
        <v>0</v>
      </c>
      <c r="W202" s="195">
        <v>0</v>
      </c>
      <c r="X202" s="195">
        <f>W202*H202</f>
        <v>0</v>
      </c>
      <c r="Y202" s="196" t="s">
        <v>1</v>
      </c>
      <c r="Z202" s="213">
        <f t="shared" si="14"/>
        <v>3.0000000000000027</v>
      </c>
      <c r="AA202" s="197">
        <v>772.5</v>
      </c>
      <c r="AS202" s="11" t="s">
        <v>137</v>
      </c>
      <c r="AU202" s="11" t="s">
        <v>132</v>
      </c>
      <c r="AV202" s="11" t="s">
        <v>79</v>
      </c>
      <c r="AZ202" s="11" t="s">
        <v>130</v>
      </c>
      <c r="BF202" s="164">
        <f>IF(O202="základní",K202,0)</f>
        <v>750</v>
      </c>
      <c r="BG202" s="164">
        <f>IF(O202="snížená",K202,0)</f>
        <v>0</v>
      </c>
      <c r="BH202" s="164">
        <f>IF(O202="zákl. přenesená",K202,0)</f>
        <v>0</v>
      </c>
      <c r="BI202" s="164">
        <f>IF(O202="sníž. přenesená",K202,0)</f>
        <v>0</v>
      </c>
      <c r="BJ202" s="164">
        <f>IF(O202="nulová",K202,0)</f>
        <v>0</v>
      </c>
      <c r="BK202" s="11" t="s">
        <v>79</v>
      </c>
      <c r="BL202" s="164">
        <f>ROUND(P202*H202,2)</f>
        <v>750</v>
      </c>
      <c r="BM202" s="11" t="s">
        <v>137</v>
      </c>
      <c r="BN202" s="11" t="s">
        <v>414</v>
      </c>
    </row>
    <row r="203" spans="2:66" s="1" customFormat="1" ht="19.5">
      <c r="B203" s="27"/>
      <c r="C203" s="28"/>
      <c r="D203" s="165" t="s">
        <v>139</v>
      </c>
      <c r="E203" s="28"/>
      <c r="F203" s="166" t="s">
        <v>415</v>
      </c>
      <c r="G203" s="28"/>
      <c r="H203" s="28"/>
      <c r="I203" s="28"/>
      <c r="J203" s="28"/>
      <c r="K203" s="28"/>
      <c r="L203" s="28"/>
      <c r="M203" s="181"/>
      <c r="N203" s="198"/>
      <c r="O203" s="199"/>
      <c r="P203" s="199"/>
      <c r="Q203" s="199"/>
      <c r="R203" s="199"/>
      <c r="S203" s="199"/>
      <c r="T203" s="199"/>
      <c r="U203" s="199"/>
      <c r="V203" s="199"/>
      <c r="W203" s="199"/>
      <c r="X203" s="199"/>
      <c r="Y203" s="200"/>
      <c r="Z203" s="213"/>
      <c r="AA203" s="201"/>
      <c r="AU203" s="11" t="s">
        <v>139</v>
      </c>
      <c r="AV203" s="11" t="s">
        <v>79</v>
      </c>
    </row>
    <row r="204" spans="2:66" s="1" customFormat="1" ht="22.5" customHeight="1">
      <c r="B204" s="27"/>
      <c r="C204" s="154" t="s">
        <v>416</v>
      </c>
      <c r="D204" s="154" t="s">
        <v>132</v>
      </c>
      <c r="E204" s="155" t="s">
        <v>417</v>
      </c>
      <c r="F204" s="156" t="s">
        <v>418</v>
      </c>
      <c r="G204" s="157" t="s">
        <v>135</v>
      </c>
      <c r="H204" s="158">
        <v>1</v>
      </c>
      <c r="I204" s="159">
        <v>0</v>
      </c>
      <c r="J204" s="159">
        <v>1450</v>
      </c>
      <c r="K204" s="159">
        <f>ROUND(P204*H204,2)</f>
        <v>1450</v>
      </c>
      <c r="L204" s="156" t="s">
        <v>136</v>
      </c>
      <c r="M204" s="181" t="str">
        <f t="shared" si="15"/>
        <v>Cena zvýšena</v>
      </c>
      <c r="N204" s="192" t="s">
        <v>1</v>
      </c>
      <c r="O204" s="193" t="s">
        <v>40</v>
      </c>
      <c r="P204" s="194">
        <f>I204+J204</f>
        <v>1450</v>
      </c>
      <c r="Q204" s="194">
        <f>ROUND(I204*H204,2)</f>
        <v>0</v>
      </c>
      <c r="R204" s="194">
        <f>ROUND(J204*H204,2)</f>
        <v>1450</v>
      </c>
      <c r="S204" s="195">
        <v>0</v>
      </c>
      <c r="T204" s="195">
        <f>S204*H204</f>
        <v>0</v>
      </c>
      <c r="U204" s="195">
        <v>0</v>
      </c>
      <c r="V204" s="195">
        <f>U204*H204</f>
        <v>0</v>
      </c>
      <c r="W204" s="195">
        <v>0</v>
      </c>
      <c r="X204" s="195">
        <f>W204*H204</f>
        <v>0</v>
      </c>
      <c r="Y204" s="196" t="s">
        <v>1</v>
      </c>
      <c r="Z204" s="213">
        <f t="shared" si="14"/>
        <v>3.0000000000000027</v>
      </c>
      <c r="AA204" s="197">
        <v>1493.5</v>
      </c>
      <c r="AS204" s="11" t="s">
        <v>137</v>
      </c>
      <c r="AU204" s="11" t="s">
        <v>132</v>
      </c>
      <c r="AV204" s="11" t="s">
        <v>79</v>
      </c>
      <c r="AZ204" s="11" t="s">
        <v>130</v>
      </c>
      <c r="BF204" s="164">
        <f>IF(O204="základní",K204,0)</f>
        <v>1450</v>
      </c>
      <c r="BG204" s="164">
        <f>IF(O204="snížená",K204,0)</f>
        <v>0</v>
      </c>
      <c r="BH204" s="164">
        <f>IF(O204="zákl. přenesená",K204,0)</f>
        <v>0</v>
      </c>
      <c r="BI204" s="164">
        <f>IF(O204="sníž. přenesená",K204,0)</f>
        <v>0</v>
      </c>
      <c r="BJ204" s="164">
        <f>IF(O204="nulová",K204,0)</f>
        <v>0</v>
      </c>
      <c r="BK204" s="11" t="s">
        <v>79</v>
      </c>
      <c r="BL204" s="164">
        <f>ROUND(P204*H204,2)</f>
        <v>1450</v>
      </c>
      <c r="BM204" s="11" t="s">
        <v>137</v>
      </c>
      <c r="BN204" s="11" t="s">
        <v>419</v>
      </c>
    </row>
    <row r="205" spans="2:66" s="1" customFormat="1" ht="19.5">
      <c r="B205" s="27"/>
      <c r="C205" s="28"/>
      <c r="D205" s="165" t="s">
        <v>139</v>
      </c>
      <c r="E205" s="28"/>
      <c r="F205" s="166" t="s">
        <v>420</v>
      </c>
      <c r="G205" s="28"/>
      <c r="H205" s="28"/>
      <c r="I205" s="28"/>
      <c r="J205" s="28"/>
      <c r="K205" s="28"/>
      <c r="L205" s="28"/>
      <c r="M205" s="181"/>
      <c r="N205" s="198"/>
      <c r="O205" s="199"/>
      <c r="P205" s="199"/>
      <c r="Q205" s="199"/>
      <c r="R205" s="199"/>
      <c r="S205" s="199"/>
      <c r="T205" s="199"/>
      <c r="U205" s="199"/>
      <c r="V205" s="199"/>
      <c r="W205" s="199"/>
      <c r="X205" s="199"/>
      <c r="Y205" s="200"/>
      <c r="Z205" s="213"/>
      <c r="AA205" s="201"/>
      <c r="AU205" s="11" t="s">
        <v>139</v>
      </c>
      <c r="AV205" s="11" t="s">
        <v>79</v>
      </c>
    </row>
    <row r="206" spans="2:66" s="1" customFormat="1" ht="22.5" customHeight="1">
      <c r="B206" s="27"/>
      <c r="C206" s="154" t="s">
        <v>421</v>
      </c>
      <c r="D206" s="154" t="s">
        <v>132</v>
      </c>
      <c r="E206" s="155" t="s">
        <v>422</v>
      </c>
      <c r="F206" s="156" t="s">
        <v>423</v>
      </c>
      <c r="G206" s="157" t="s">
        <v>135</v>
      </c>
      <c r="H206" s="158">
        <v>1</v>
      </c>
      <c r="I206" s="159">
        <v>0</v>
      </c>
      <c r="J206" s="159">
        <v>1060</v>
      </c>
      <c r="K206" s="159">
        <f>ROUND(P206*H206,2)</f>
        <v>1060</v>
      </c>
      <c r="L206" s="156" t="s">
        <v>136</v>
      </c>
      <c r="M206" s="181" t="str">
        <f t="shared" si="15"/>
        <v>Cena zvýšena</v>
      </c>
      <c r="N206" s="192" t="s">
        <v>1</v>
      </c>
      <c r="O206" s="193" t="s">
        <v>40</v>
      </c>
      <c r="P206" s="194">
        <f>I206+J206</f>
        <v>1060</v>
      </c>
      <c r="Q206" s="194">
        <f>ROUND(I206*H206,2)</f>
        <v>0</v>
      </c>
      <c r="R206" s="194">
        <f>ROUND(J206*H206,2)</f>
        <v>1060</v>
      </c>
      <c r="S206" s="195">
        <v>0</v>
      </c>
      <c r="T206" s="195">
        <f>S206*H206</f>
        <v>0</v>
      </c>
      <c r="U206" s="195">
        <v>0</v>
      </c>
      <c r="V206" s="195">
        <f>U206*H206</f>
        <v>0</v>
      </c>
      <c r="W206" s="195">
        <v>0</v>
      </c>
      <c r="X206" s="195">
        <f>W206*H206</f>
        <v>0</v>
      </c>
      <c r="Y206" s="196" t="s">
        <v>1</v>
      </c>
      <c r="Z206" s="213">
        <f t="shared" si="14"/>
        <v>3.0000000000000027</v>
      </c>
      <c r="AA206" s="197">
        <v>1091.8</v>
      </c>
      <c r="AS206" s="11" t="s">
        <v>137</v>
      </c>
      <c r="AU206" s="11" t="s">
        <v>132</v>
      </c>
      <c r="AV206" s="11" t="s">
        <v>79</v>
      </c>
      <c r="AZ206" s="11" t="s">
        <v>130</v>
      </c>
      <c r="BF206" s="164">
        <f>IF(O206="základní",K206,0)</f>
        <v>1060</v>
      </c>
      <c r="BG206" s="164">
        <f>IF(O206="snížená",K206,0)</f>
        <v>0</v>
      </c>
      <c r="BH206" s="164">
        <f>IF(O206="zákl. přenesená",K206,0)</f>
        <v>0</v>
      </c>
      <c r="BI206" s="164">
        <f>IF(O206="sníž. přenesená",K206,0)</f>
        <v>0</v>
      </c>
      <c r="BJ206" s="164">
        <f>IF(O206="nulová",K206,0)</f>
        <v>0</v>
      </c>
      <c r="BK206" s="11" t="s">
        <v>79</v>
      </c>
      <c r="BL206" s="164">
        <f>ROUND(P206*H206,2)</f>
        <v>1060</v>
      </c>
      <c r="BM206" s="11" t="s">
        <v>137</v>
      </c>
      <c r="BN206" s="11" t="s">
        <v>424</v>
      </c>
    </row>
    <row r="207" spans="2:66" s="1" customFormat="1" ht="19.5">
      <c r="B207" s="27"/>
      <c r="C207" s="28"/>
      <c r="D207" s="165" t="s">
        <v>139</v>
      </c>
      <c r="E207" s="28"/>
      <c r="F207" s="166" t="s">
        <v>425</v>
      </c>
      <c r="G207" s="28"/>
      <c r="H207" s="28"/>
      <c r="I207" s="28"/>
      <c r="J207" s="28"/>
      <c r="K207" s="28"/>
      <c r="L207" s="28"/>
      <c r="M207" s="181"/>
      <c r="N207" s="198"/>
      <c r="O207" s="199"/>
      <c r="P207" s="199"/>
      <c r="Q207" s="199"/>
      <c r="R207" s="199"/>
      <c r="S207" s="199"/>
      <c r="T207" s="199"/>
      <c r="U207" s="199"/>
      <c r="V207" s="199"/>
      <c r="W207" s="199"/>
      <c r="X207" s="199"/>
      <c r="Y207" s="200"/>
      <c r="Z207" s="213"/>
      <c r="AA207" s="201"/>
      <c r="AU207" s="11" t="s">
        <v>139</v>
      </c>
      <c r="AV207" s="11" t="s">
        <v>79</v>
      </c>
    </row>
    <row r="208" spans="2:66" s="1" customFormat="1" ht="22.5" customHeight="1">
      <c r="B208" s="27"/>
      <c r="C208" s="154" t="s">
        <v>426</v>
      </c>
      <c r="D208" s="154" t="s">
        <v>132</v>
      </c>
      <c r="E208" s="155" t="s">
        <v>427</v>
      </c>
      <c r="F208" s="156" t="s">
        <v>428</v>
      </c>
      <c r="G208" s="157" t="s">
        <v>135</v>
      </c>
      <c r="H208" s="158">
        <v>1</v>
      </c>
      <c r="I208" s="159">
        <v>0</v>
      </c>
      <c r="J208" s="159">
        <v>1090</v>
      </c>
      <c r="K208" s="159">
        <f>ROUND(P208*H208,2)</f>
        <v>1090</v>
      </c>
      <c r="L208" s="156" t="s">
        <v>136</v>
      </c>
      <c r="M208" s="181" t="str">
        <f t="shared" si="15"/>
        <v>Cena zvýšena</v>
      </c>
      <c r="N208" s="192" t="s">
        <v>1</v>
      </c>
      <c r="O208" s="193" t="s">
        <v>40</v>
      </c>
      <c r="P208" s="194">
        <f>I208+J208</f>
        <v>1090</v>
      </c>
      <c r="Q208" s="194">
        <f>ROUND(I208*H208,2)</f>
        <v>0</v>
      </c>
      <c r="R208" s="194">
        <f>ROUND(J208*H208,2)</f>
        <v>1090</v>
      </c>
      <c r="S208" s="195">
        <v>0</v>
      </c>
      <c r="T208" s="195">
        <f>S208*H208</f>
        <v>0</v>
      </c>
      <c r="U208" s="195">
        <v>0</v>
      </c>
      <c r="V208" s="195">
        <f>U208*H208</f>
        <v>0</v>
      </c>
      <c r="W208" s="195">
        <v>0</v>
      </c>
      <c r="X208" s="195">
        <f>W208*H208</f>
        <v>0</v>
      </c>
      <c r="Y208" s="196" t="s">
        <v>1</v>
      </c>
      <c r="Z208" s="213">
        <f t="shared" si="14"/>
        <v>3.0000000000000027</v>
      </c>
      <c r="AA208" s="197">
        <v>1122.7</v>
      </c>
      <c r="AS208" s="11" t="s">
        <v>137</v>
      </c>
      <c r="AU208" s="11" t="s">
        <v>132</v>
      </c>
      <c r="AV208" s="11" t="s">
        <v>79</v>
      </c>
      <c r="AZ208" s="11" t="s">
        <v>130</v>
      </c>
      <c r="BF208" s="164">
        <f>IF(O208="základní",K208,0)</f>
        <v>1090</v>
      </c>
      <c r="BG208" s="164">
        <f>IF(O208="snížená",K208,0)</f>
        <v>0</v>
      </c>
      <c r="BH208" s="164">
        <f>IF(O208="zákl. přenesená",K208,0)</f>
        <v>0</v>
      </c>
      <c r="BI208" s="164">
        <f>IF(O208="sníž. přenesená",K208,0)</f>
        <v>0</v>
      </c>
      <c r="BJ208" s="164">
        <f>IF(O208="nulová",K208,0)</f>
        <v>0</v>
      </c>
      <c r="BK208" s="11" t="s">
        <v>79</v>
      </c>
      <c r="BL208" s="164">
        <f>ROUND(P208*H208,2)</f>
        <v>1090</v>
      </c>
      <c r="BM208" s="11" t="s">
        <v>137</v>
      </c>
      <c r="BN208" s="11" t="s">
        <v>429</v>
      </c>
    </row>
    <row r="209" spans="2:66" s="1" customFormat="1" ht="19.5">
      <c r="B209" s="27"/>
      <c r="C209" s="28"/>
      <c r="D209" s="165" t="s">
        <v>139</v>
      </c>
      <c r="E209" s="28"/>
      <c r="F209" s="166" t="s">
        <v>430</v>
      </c>
      <c r="G209" s="28"/>
      <c r="H209" s="28"/>
      <c r="I209" s="28"/>
      <c r="J209" s="28"/>
      <c r="K209" s="28"/>
      <c r="L209" s="28"/>
      <c r="M209" s="181"/>
      <c r="N209" s="198"/>
      <c r="O209" s="199"/>
      <c r="P209" s="199"/>
      <c r="Q209" s="199"/>
      <c r="R209" s="199"/>
      <c r="S209" s="199"/>
      <c r="T209" s="199"/>
      <c r="U209" s="199"/>
      <c r="V209" s="199"/>
      <c r="W209" s="199"/>
      <c r="X209" s="199"/>
      <c r="Y209" s="200"/>
      <c r="Z209" s="213"/>
      <c r="AA209" s="201"/>
      <c r="AU209" s="11" t="s">
        <v>139</v>
      </c>
      <c r="AV209" s="11" t="s">
        <v>79</v>
      </c>
    </row>
    <row r="210" spans="2:66" s="1" customFormat="1" ht="22.5" customHeight="1">
      <c r="B210" s="27"/>
      <c r="C210" s="154" t="s">
        <v>431</v>
      </c>
      <c r="D210" s="154" t="s">
        <v>132</v>
      </c>
      <c r="E210" s="155" t="s">
        <v>432</v>
      </c>
      <c r="F210" s="156" t="s">
        <v>433</v>
      </c>
      <c r="G210" s="157" t="s">
        <v>135</v>
      </c>
      <c r="H210" s="158">
        <v>1</v>
      </c>
      <c r="I210" s="159">
        <v>0</v>
      </c>
      <c r="J210" s="159">
        <v>1290</v>
      </c>
      <c r="K210" s="159">
        <f>ROUND(P210*H210,2)</f>
        <v>1290</v>
      </c>
      <c r="L210" s="156" t="s">
        <v>136</v>
      </c>
      <c r="M210" s="181" t="str">
        <f t="shared" si="15"/>
        <v>Cena zvýšena</v>
      </c>
      <c r="N210" s="192" t="s">
        <v>1</v>
      </c>
      <c r="O210" s="193" t="s">
        <v>40</v>
      </c>
      <c r="P210" s="194">
        <f>I210+J210</f>
        <v>1290</v>
      </c>
      <c r="Q210" s="194">
        <f>ROUND(I210*H210,2)</f>
        <v>0</v>
      </c>
      <c r="R210" s="194">
        <f>ROUND(J210*H210,2)</f>
        <v>1290</v>
      </c>
      <c r="S210" s="195">
        <v>0</v>
      </c>
      <c r="T210" s="195">
        <f>S210*H210</f>
        <v>0</v>
      </c>
      <c r="U210" s="195">
        <v>0</v>
      </c>
      <c r="V210" s="195">
        <f>U210*H210</f>
        <v>0</v>
      </c>
      <c r="W210" s="195">
        <v>0</v>
      </c>
      <c r="X210" s="195">
        <f>W210*H210</f>
        <v>0</v>
      </c>
      <c r="Y210" s="196" t="s">
        <v>1</v>
      </c>
      <c r="Z210" s="213">
        <f t="shared" si="14"/>
        <v>3.0000000000000027</v>
      </c>
      <c r="AA210" s="197">
        <v>1328.7</v>
      </c>
      <c r="AS210" s="11" t="s">
        <v>137</v>
      </c>
      <c r="AU210" s="11" t="s">
        <v>132</v>
      </c>
      <c r="AV210" s="11" t="s">
        <v>79</v>
      </c>
      <c r="AZ210" s="11" t="s">
        <v>130</v>
      </c>
      <c r="BF210" s="164">
        <f>IF(O210="základní",K210,0)</f>
        <v>1290</v>
      </c>
      <c r="BG210" s="164">
        <f>IF(O210="snížená",K210,0)</f>
        <v>0</v>
      </c>
      <c r="BH210" s="164">
        <f>IF(O210="zákl. přenesená",K210,0)</f>
        <v>0</v>
      </c>
      <c r="BI210" s="164">
        <f>IF(O210="sníž. přenesená",K210,0)</f>
        <v>0</v>
      </c>
      <c r="BJ210" s="164">
        <f>IF(O210="nulová",K210,0)</f>
        <v>0</v>
      </c>
      <c r="BK210" s="11" t="s">
        <v>79</v>
      </c>
      <c r="BL210" s="164">
        <f>ROUND(P210*H210,2)</f>
        <v>1290</v>
      </c>
      <c r="BM210" s="11" t="s">
        <v>137</v>
      </c>
      <c r="BN210" s="11" t="s">
        <v>434</v>
      </c>
    </row>
    <row r="211" spans="2:66" s="1" customFormat="1" ht="19.5">
      <c r="B211" s="27"/>
      <c r="C211" s="28"/>
      <c r="D211" s="165" t="s">
        <v>139</v>
      </c>
      <c r="E211" s="28"/>
      <c r="F211" s="166" t="s">
        <v>435</v>
      </c>
      <c r="G211" s="28"/>
      <c r="H211" s="28"/>
      <c r="I211" s="28"/>
      <c r="J211" s="28"/>
      <c r="K211" s="28"/>
      <c r="L211" s="28"/>
      <c r="M211" s="181"/>
      <c r="N211" s="198"/>
      <c r="O211" s="199"/>
      <c r="P211" s="199"/>
      <c r="Q211" s="199"/>
      <c r="R211" s="199"/>
      <c r="S211" s="199"/>
      <c r="T211" s="199"/>
      <c r="U211" s="199"/>
      <c r="V211" s="199"/>
      <c r="W211" s="199"/>
      <c r="X211" s="199"/>
      <c r="Y211" s="200"/>
      <c r="Z211" s="213"/>
      <c r="AA211" s="201"/>
      <c r="AU211" s="11" t="s">
        <v>139</v>
      </c>
      <c r="AV211" s="11" t="s">
        <v>79</v>
      </c>
    </row>
    <row r="212" spans="2:66" s="1" customFormat="1" ht="22.5" customHeight="1">
      <c r="B212" s="27"/>
      <c r="C212" s="154" t="s">
        <v>436</v>
      </c>
      <c r="D212" s="154" t="s">
        <v>132</v>
      </c>
      <c r="E212" s="155" t="s">
        <v>437</v>
      </c>
      <c r="F212" s="156" t="s">
        <v>438</v>
      </c>
      <c r="G212" s="157" t="s">
        <v>135</v>
      </c>
      <c r="H212" s="158">
        <v>1</v>
      </c>
      <c r="I212" s="159">
        <v>0</v>
      </c>
      <c r="J212" s="159">
        <v>622</v>
      </c>
      <c r="K212" s="159">
        <f>ROUND(P212*H212,2)</f>
        <v>622</v>
      </c>
      <c r="L212" s="156" t="s">
        <v>136</v>
      </c>
      <c r="M212" s="181" t="str">
        <f t="shared" si="15"/>
        <v>Cena zvýšena</v>
      </c>
      <c r="N212" s="192" t="s">
        <v>1</v>
      </c>
      <c r="O212" s="193" t="s">
        <v>40</v>
      </c>
      <c r="P212" s="194">
        <f>I212+J212</f>
        <v>622</v>
      </c>
      <c r="Q212" s="194">
        <f>ROUND(I212*H212,2)</f>
        <v>0</v>
      </c>
      <c r="R212" s="194">
        <f>ROUND(J212*H212,2)</f>
        <v>622</v>
      </c>
      <c r="S212" s="195">
        <v>0</v>
      </c>
      <c r="T212" s="195">
        <f>S212*H212</f>
        <v>0</v>
      </c>
      <c r="U212" s="195">
        <v>0</v>
      </c>
      <c r="V212" s="195">
        <f>U212*H212</f>
        <v>0</v>
      </c>
      <c r="W212" s="195">
        <v>0</v>
      </c>
      <c r="X212" s="195">
        <f>W212*H212</f>
        <v>0</v>
      </c>
      <c r="Y212" s="196" t="s">
        <v>1</v>
      </c>
      <c r="Z212" s="213">
        <f t="shared" si="14"/>
        <v>3.0000000000000027</v>
      </c>
      <c r="AA212" s="197">
        <v>640.66</v>
      </c>
      <c r="AS212" s="11" t="s">
        <v>137</v>
      </c>
      <c r="AU212" s="11" t="s">
        <v>132</v>
      </c>
      <c r="AV212" s="11" t="s">
        <v>79</v>
      </c>
      <c r="AZ212" s="11" t="s">
        <v>130</v>
      </c>
      <c r="BF212" s="164">
        <f>IF(O212="základní",K212,0)</f>
        <v>622</v>
      </c>
      <c r="BG212" s="164">
        <f>IF(O212="snížená",K212,0)</f>
        <v>0</v>
      </c>
      <c r="BH212" s="164">
        <f>IF(O212="zákl. přenesená",K212,0)</f>
        <v>0</v>
      </c>
      <c r="BI212" s="164">
        <f>IF(O212="sníž. přenesená",K212,0)</f>
        <v>0</v>
      </c>
      <c r="BJ212" s="164">
        <f>IF(O212="nulová",K212,0)</f>
        <v>0</v>
      </c>
      <c r="BK212" s="11" t="s">
        <v>79</v>
      </c>
      <c r="BL212" s="164">
        <f>ROUND(P212*H212,2)</f>
        <v>622</v>
      </c>
      <c r="BM212" s="11" t="s">
        <v>137</v>
      </c>
      <c r="BN212" s="11" t="s">
        <v>439</v>
      </c>
    </row>
    <row r="213" spans="2:66" s="1" customFormat="1" ht="19.5">
      <c r="B213" s="27"/>
      <c r="C213" s="28"/>
      <c r="D213" s="165" t="s">
        <v>139</v>
      </c>
      <c r="E213" s="28"/>
      <c r="F213" s="166" t="s">
        <v>440</v>
      </c>
      <c r="G213" s="28"/>
      <c r="H213" s="28"/>
      <c r="I213" s="28"/>
      <c r="J213" s="28"/>
      <c r="K213" s="28"/>
      <c r="L213" s="28"/>
      <c r="M213" s="181"/>
      <c r="N213" s="198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200"/>
      <c r="Z213" s="213"/>
      <c r="AA213" s="201"/>
      <c r="AU213" s="11" t="s">
        <v>139</v>
      </c>
      <c r="AV213" s="11" t="s">
        <v>79</v>
      </c>
    </row>
    <row r="214" spans="2:66" s="1" customFormat="1" ht="22.5" customHeight="1">
      <c r="B214" s="27"/>
      <c r="C214" s="154" t="s">
        <v>441</v>
      </c>
      <c r="D214" s="154" t="s">
        <v>132</v>
      </c>
      <c r="E214" s="155" t="s">
        <v>442</v>
      </c>
      <c r="F214" s="156" t="s">
        <v>443</v>
      </c>
      <c r="G214" s="157" t="s">
        <v>135</v>
      </c>
      <c r="H214" s="158">
        <v>1</v>
      </c>
      <c r="I214" s="159">
        <v>0</v>
      </c>
      <c r="J214" s="159">
        <v>766</v>
      </c>
      <c r="K214" s="159">
        <f>ROUND(P214*H214,2)</f>
        <v>766</v>
      </c>
      <c r="L214" s="156" t="s">
        <v>136</v>
      </c>
      <c r="M214" s="181" t="str">
        <f t="shared" si="15"/>
        <v>Cena zvýšena</v>
      </c>
      <c r="N214" s="192" t="s">
        <v>1</v>
      </c>
      <c r="O214" s="193" t="s">
        <v>40</v>
      </c>
      <c r="P214" s="194">
        <f>I214+J214</f>
        <v>766</v>
      </c>
      <c r="Q214" s="194">
        <f>ROUND(I214*H214,2)</f>
        <v>0</v>
      </c>
      <c r="R214" s="194">
        <f>ROUND(J214*H214,2)</f>
        <v>766</v>
      </c>
      <c r="S214" s="195">
        <v>0</v>
      </c>
      <c r="T214" s="195">
        <f>S214*H214</f>
        <v>0</v>
      </c>
      <c r="U214" s="195">
        <v>0</v>
      </c>
      <c r="V214" s="195">
        <f>U214*H214</f>
        <v>0</v>
      </c>
      <c r="W214" s="195">
        <v>0</v>
      </c>
      <c r="X214" s="195">
        <f>W214*H214</f>
        <v>0</v>
      </c>
      <c r="Y214" s="196" t="s">
        <v>1</v>
      </c>
      <c r="Z214" s="213">
        <f t="shared" si="14"/>
        <v>3.0000000000000027</v>
      </c>
      <c r="AA214" s="197">
        <v>788.98</v>
      </c>
      <c r="AS214" s="11" t="s">
        <v>137</v>
      </c>
      <c r="AU214" s="11" t="s">
        <v>132</v>
      </c>
      <c r="AV214" s="11" t="s">
        <v>79</v>
      </c>
      <c r="AZ214" s="11" t="s">
        <v>130</v>
      </c>
      <c r="BF214" s="164">
        <f>IF(O214="základní",K214,0)</f>
        <v>766</v>
      </c>
      <c r="BG214" s="164">
        <f>IF(O214="snížená",K214,0)</f>
        <v>0</v>
      </c>
      <c r="BH214" s="164">
        <f>IF(O214="zákl. přenesená",K214,0)</f>
        <v>0</v>
      </c>
      <c r="BI214" s="164">
        <f>IF(O214="sníž. přenesená",K214,0)</f>
        <v>0</v>
      </c>
      <c r="BJ214" s="164">
        <f>IF(O214="nulová",K214,0)</f>
        <v>0</v>
      </c>
      <c r="BK214" s="11" t="s">
        <v>79</v>
      </c>
      <c r="BL214" s="164">
        <f>ROUND(P214*H214,2)</f>
        <v>766</v>
      </c>
      <c r="BM214" s="11" t="s">
        <v>137</v>
      </c>
      <c r="BN214" s="11" t="s">
        <v>444</v>
      </c>
    </row>
    <row r="215" spans="2:66" s="1" customFormat="1" ht="19.5">
      <c r="B215" s="27"/>
      <c r="C215" s="28"/>
      <c r="D215" s="165" t="s">
        <v>139</v>
      </c>
      <c r="E215" s="28"/>
      <c r="F215" s="166" t="s">
        <v>445</v>
      </c>
      <c r="G215" s="28"/>
      <c r="H215" s="28"/>
      <c r="I215" s="28"/>
      <c r="J215" s="28"/>
      <c r="K215" s="28"/>
      <c r="L215" s="28"/>
      <c r="M215" s="181"/>
      <c r="N215" s="198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200"/>
      <c r="Z215" s="213"/>
      <c r="AA215" s="201"/>
      <c r="AU215" s="11" t="s">
        <v>139</v>
      </c>
      <c r="AV215" s="11" t="s">
        <v>79</v>
      </c>
    </row>
    <row r="216" spans="2:66" s="1" customFormat="1" ht="22.5" customHeight="1">
      <c r="B216" s="27"/>
      <c r="C216" s="154" t="s">
        <v>446</v>
      </c>
      <c r="D216" s="154" t="s">
        <v>132</v>
      </c>
      <c r="E216" s="155" t="s">
        <v>447</v>
      </c>
      <c r="F216" s="156" t="s">
        <v>448</v>
      </c>
      <c r="G216" s="157" t="s">
        <v>135</v>
      </c>
      <c r="H216" s="158">
        <v>1</v>
      </c>
      <c r="I216" s="159">
        <v>0</v>
      </c>
      <c r="J216" s="159">
        <v>750</v>
      </c>
      <c r="K216" s="159">
        <f>ROUND(P216*H216,2)</f>
        <v>750</v>
      </c>
      <c r="L216" s="156" t="s">
        <v>136</v>
      </c>
      <c r="M216" s="181" t="str">
        <f t="shared" si="15"/>
        <v>Cena zvýšena</v>
      </c>
      <c r="N216" s="192" t="s">
        <v>1</v>
      </c>
      <c r="O216" s="193" t="s">
        <v>40</v>
      </c>
      <c r="P216" s="194">
        <f>I216+J216</f>
        <v>750</v>
      </c>
      <c r="Q216" s="194">
        <f>ROUND(I216*H216,2)</f>
        <v>0</v>
      </c>
      <c r="R216" s="194">
        <f>ROUND(J216*H216,2)</f>
        <v>750</v>
      </c>
      <c r="S216" s="195">
        <v>0</v>
      </c>
      <c r="T216" s="195">
        <f>S216*H216</f>
        <v>0</v>
      </c>
      <c r="U216" s="195">
        <v>0</v>
      </c>
      <c r="V216" s="195">
        <f>U216*H216</f>
        <v>0</v>
      </c>
      <c r="W216" s="195">
        <v>0</v>
      </c>
      <c r="X216" s="195">
        <f>W216*H216</f>
        <v>0</v>
      </c>
      <c r="Y216" s="196" t="s">
        <v>1</v>
      </c>
      <c r="Z216" s="213">
        <f t="shared" si="14"/>
        <v>3.0000000000000027</v>
      </c>
      <c r="AA216" s="197">
        <v>772.5</v>
      </c>
      <c r="AS216" s="11" t="s">
        <v>137</v>
      </c>
      <c r="AU216" s="11" t="s">
        <v>132</v>
      </c>
      <c r="AV216" s="11" t="s">
        <v>79</v>
      </c>
      <c r="AZ216" s="11" t="s">
        <v>130</v>
      </c>
      <c r="BF216" s="164">
        <f>IF(O216="základní",K216,0)</f>
        <v>750</v>
      </c>
      <c r="BG216" s="164">
        <f>IF(O216="snížená",K216,0)</f>
        <v>0</v>
      </c>
      <c r="BH216" s="164">
        <f>IF(O216="zákl. přenesená",K216,0)</f>
        <v>0</v>
      </c>
      <c r="BI216" s="164">
        <f>IF(O216="sníž. přenesená",K216,0)</f>
        <v>0</v>
      </c>
      <c r="BJ216" s="164">
        <f>IF(O216="nulová",K216,0)</f>
        <v>0</v>
      </c>
      <c r="BK216" s="11" t="s">
        <v>79</v>
      </c>
      <c r="BL216" s="164">
        <f>ROUND(P216*H216,2)</f>
        <v>750</v>
      </c>
      <c r="BM216" s="11" t="s">
        <v>137</v>
      </c>
      <c r="BN216" s="11" t="s">
        <v>449</v>
      </c>
    </row>
    <row r="217" spans="2:66" s="1" customFormat="1" ht="19.5">
      <c r="B217" s="27"/>
      <c r="C217" s="28"/>
      <c r="D217" s="165" t="s">
        <v>139</v>
      </c>
      <c r="E217" s="28"/>
      <c r="F217" s="166" t="s">
        <v>450</v>
      </c>
      <c r="G217" s="28"/>
      <c r="H217" s="28"/>
      <c r="I217" s="28"/>
      <c r="J217" s="28"/>
      <c r="K217" s="28"/>
      <c r="L217" s="28"/>
      <c r="M217" s="181"/>
      <c r="N217" s="198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200"/>
      <c r="Z217" s="213"/>
      <c r="AA217" s="201"/>
      <c r="AU217" s="11" t="s">
        <v>139</v>
      </c>
      <c r="AV217" s="11" t="s">
        <v>79</v>
      </c>
    </row>
    <row r="218" spans="2:66" s="1" customFormat="1" ht="22.5" customHeight="1">
      <c r="B218" s="27"/>
      <c r="C218" s="154" t="s">
        <v>451</v>
      </c>
      <c r="D218" s="154" t="s">
        <v>132</v>
      </c>
      <c r="E218" s="155" t="s">
        <v>452</v>
      </c>
      <c r="F218" s="156" t="s">
        <v>453</v>
      </c>
      <c r="G218" s="157" t="s">
        <v>135</v>
      </c>
      <c r="H218" s="158">
        <v>1</v>
      </c>
      <c r="I218" s="159">
        <v>0</v>
      </c>
      <c r="J218" s="159">
        <v>1030</v>
      </c>
      <c r="K218" s="159">
        <f>ROUND(P218*H218,2)</f>
        <v>1030</v>
      </c>
      <c r="L218" s="156" t="s">
        <v>136</v>
      </c>
      <c r="M218" s="181" t="str">
        <f t="shared" si="15"/>
        <v>Cena zvýšena</v>
      </c>
      <c r="N218" s="192" t="s">
        <v>1</v>
      </c>
      <c r="O218" s="193" t="s">
        <v>40</v>
      </c>
      <c r="P218" s="194">
        <f>I218+J218</f>
        <v>1030</v>
      </c>
      <c r="Q218" s="194">
        <f>ROUND(I218*H218,2)</f>
        <v>0</v>
      </c>
      <c r="R218" s="194">
        <f>ROUND(J218*H218,2)</f>
        <v>1030</v>
      </c>
      <c r="S218" s="195">
        <v>0</v>
      </c>
      <c r="T218" s="195">
        <f>S218*H218</f>
        <v>0</v>
      </c>
      <c r="U218" s="195">
        <v>0</v>
      </c>
      <c r="V218" s="195">
        <f>U218*H218</f>
        <v>0</v>
      </c>
      <c r="W218" s="195">
        <v>0</v>
      </c>
      <c r="X218" s="195">
        <f>W218*H218</f>
        <v>0</v>
      </c>
      <c r="Y218" s="196" t="s">
        <v>1</v>
      </c>
      <c r="Z218" s="213">
        <f t="shared" si="14"/>
        <v>3.0000000000000027</v>
      </c>
      <c r="AA218" s="197">
        <v>1060.9000000000001</v>
      </c>
      <c r="AS218" s="11" t="s">
        <v>137</v>
      </c>
      <c r="AU218" s="11" t="s">
        <v>132</v>
      </c>
      <c r="AV218" s="11" t="s">
        <v>79</v>
      </c>
      <c r="AZ218" s="11" t="s">
        <v>130</v>
      </c>
      <c r="BF218" s="164">
        <f>IF(O218="základní",K218,0)</f>
        <v>1030</v>
      </c>
      <c r="BG218" s="164">
        <f>IF(O218="snížená",K218,0)</f>
        <v>0</v>
      </c>
      <c r="BH218" s="164">
        <f>IF(O218="zákl. přenesená",K218,0)</f>
        <v>0</v>
      </c>
      <c r="BI218" s="164">
        <f>IF(O218="sníž. přenesená",K218,0)</f>
        <v>0</v>
      </c>
      <c r="BJ218" s="164">
        <f>IF(O218="nulová",K218,0)</f>
        <v>0</v>
      </c>
      <c r="BK218" s="11" t="s">
        <v>79</v>
      </c>
      <c r="BL218" s="164">
        <f>ROUND(P218*H218,2)</f>
        <v>1030</v>
      </c>
      <c r="BM218" s="11" t="s">
        <v>137</v>
      </c>
      <c r="BN218" s="11" t="s">
        <v>454</v>
      </c>
    </row>
    <row r="219" spans="2:66" s="1" customFormat="1" ht="19.5">
      <c r="B219" s="27"/>
      <c r="C219" s="28"/>
      <c r="D219" s="165" t="s">
        <v>139</v>
      </c>
      <c r="E219" s="28"/>
      <c r="F219" s="166" t="s">
        <v>455</v>
      </c>
      <c r="G219" s="28"/>
      <c r="H219" s="28"/>
      <c r="I219" s="28"/>
      <c r="J219" s="28"/>
      <c r="K219" s="28"/>
      <c r="L219" s="28"/>
      <c r="M219" s="181"/>
      <c r="N219" s="198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200"/>
      <c r="Z219" s="213"/>
      <c r="AA219" s="201"/>
      <c r="AU219" s="11" t="s">
        <v>139</v>
      </c>
      <c r="AV219" s="11" t="s">
        <v>79</v>
      </c>
    </row>
    <row r="220" spans="2:66" s="1" customFormat="1" ht="22.5" customHeight="1">
      <c r="B220" s="27"/>
      <c r="C220" s="154" t="s">
        <v>456</v>
      </c>
      <c r="D220" s="154" t="s">
        <v>132</v>
      </c>
      <c r="E220" s="155" t="s">
        <v>457</v>
      </c>
      <c r="F220" s="156" t="s">
        <v>458</v>
      </c>
      <c r="G220" s="157" t="s">
        <v>135</v>
      </c>
      <c r="H220" s="158">
        <v>1</v>
      </c>
      <c r="I220" s="159">
        <v>0</v>
      </c>
      <c r="J220" s="159">
        <v>628</v>
      </c>
      <c r="K220" s="159">
        <f>ROUND(P220*H220,2)</f>
        <v>628</v>
      </c>
      <c r="L220" s="156" t="s">
        <v>136</v>
      </c>
      <c r="M220" s="181" t="str">
        <f t="shared" si="15"/>
        <v>Cena zvýšena</v>
      </c>
      <c r="N220" s="192" t="s">
        <v>1</v>
      </c>
      <c r="O220" s="193" t="s">
        <v>40</v>
      </c>
      <c r="P220" s="194">
        <f>I220+J220</f>
        <v>628</v>
      </c>
      <c r="Q220" s="194">
        <f>ROUND(I220*H220,2)</f>
        <v>0</v>
      </c>
      <c r="R220" s="194">
        <f>ROUND(J220*H220,2)</f>
        <v>628</v>
      </c>
      <c r="S220" s="195">
        <v>0</v>
      </c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5">
        <f>W220*H220</f>
        <v>0</v>
      </c>
      <c r="Y220" s="196" t="s">
        <v>1</v>
      </c>
      <c r="Z220" s="213">
        <f t="shared" si="14"/>
        <v>3.0000000000000027</v>
      </c>
      <c r="AA220" s="197">
        <v>646.84</v>
      </c>
      <c r="AS220" s="11" t="s">
        <v>137</v>
      </c>
      <c r="AU220" s="11" t="s">
        <v>132</v>
      </c>
      <c r="AV220" s="11" t="s">
        <v>79</v>
      </c>
      <c r="AZ220" s="11" t="s">
        <v>130</v>
      </c>
      <c r="BF220" s="164">
        <f>IF(O220="základní",K220,0)</f>
        <v>628</v>
      </c>
      <c r="BG220" s="164">
        <f>IF(O220="snížená",K220,0)</f>
        <v>0</v>
      </c>
      <c r="BH220" s="164">
        <f>IF(O220="zákl. přenesená",K220,0)</f>
        <v>0</v>
      </c>
      <c r="BI220" s="164">
        <f>IF(O220="sníž. přenesená",K220,0)</f>
        <v>0</v>
      </c>
      <c r="BJ220" s="164">
        <f>IF(O220="nulová",K220,0)</f>
        <v>0</v>
      </c>
      <c r="BK220" s="11" t="s">
        <v>79</v>
      </c>
      <c r="BL220" s="164">
        <f>ROUND(P220*H220,2)</f>
        <v>628</v>
      </c>
      <c r="BM220" s="11" t="s">
        <v>137</v>
      </c>
      <c r="BN220" s="11" t="s">
        <v>459</v>
      </c>
    </row>
    <row r="221" spans="2:66" s="1" customFormat="1" ht="19.5">
      <c r="B221" s="27"/>
      <c r="C221" s="28"/>
      <c r="D221" s="165" t="s">
        <v>139</v>
      </c>
      <c r="E221" s="28"/>
      <c r="F221" s="166" t="s">
        <v>460</v>
      </c>
      <c r="G221" s="28"/>
      <c r="H221" s="28"/>
      <c r="I221" s="28"/>
      <c r="J221" s="28"/>
      <c r="K221" s="28"/>
      <c r="L221" s="28"/>
      <c r="M221" s="181"/>
      <c r="N221" s="198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200"/>
      <c r="Z221" s="213"/>
      <c r="AA221" s="201"/>
      <c r="AU221" s="11" t="s">
        <v>139</v>
      </c>
      <c r="AV221" s="11" t="s">
        <v>79</v>
      </c>
    </row>
    <row r="222" spans="2:66" s="1" customFormat="1" ht="22.5" customHeight="1">
      <c r="B222" s="27"/>
      <c r="C222" s="154" t="s">
        <v>461</v>
      </c>
      <c r="D222" s="154" t="s">
        <v>132</v>
      </c>
      <c r="E222" s="155" t="s">
        <v>462</v>
      </c>
      <c r="F222" s="156" t="s">
        <v>463</v>
      </c>
      <c r="G222" s="157" t="s">
        <v>135</v>
      </c>
      <c r="H222" s="158">
        <v>1</v>
      </c>
      <c r="I222" s="159">
        <v>0</v>
      </c>
      <c r="J222" s="159">
        <v>878</v>
      </c>
      <c r="K222" s="159">
        <f>ROUND(P222*H222,2)</f>
        <v>878</v>
      </c>
      <c r="L222" s="156" t="s">
        <v>136</v>
      </c>
      <c r="M222" s="181" t="str">
        <f t="shared" si="15"/>
        <v>Cena zvýšena</v>
      </c>
      <c r="N222" s="192" t="s">
        <v>1</v>
      </c>
      <c r="O222" s="193" t="s">
        <v>40</v>
      </c>
      <c r="P222" s="194">
        <f>I222+J222</f>
        <v>878</v>
      </c>
      <c r="Q222" s="194">
        <f>ROUND(I222*H222,2)</f>
        <v>0</v>
      </c>
      <c r="R222" s="194">
        <f>ROUND(J222*H222,2)</f>
        <v>878</v>
      </c>
      <c r="S222" s="195">
        <v>0</v>
      </c>
      <c r="T222" s="195">
        <f>S222*H222</f>
        <v>0</v>
      </c>
      <c r="U222" s="195">
        <v>0</v>
      </c>
      <c r="V222" s="195">
        <f>U222*H222</f>
        <v>0</v>
      </c>
      <c r="W222" s="195">
        <v>0</v>
      </c>
      <c r="X222" s="195">
        <f>W222*H222</f>
        <v>0</v>
      </c>
      <c r="Y222" s="196" t="s">
        <v>1</v>
      </c>
      <c r="Z222" s="213">
        <f t="shared" si="14"/>
        <v>3.0000000000000027</v>
      </c>
      <c r="AA222" s="197">
        <v>904.34</v>
      </c>
      <c r="AS222" s="11" t="s">
        <v>137</v>
      </c>
      <c r="AU222" s="11" t="s">
        <v>132</v>
      </c>
      <c r="AV222" s="11" t="s">
        <v>79</v>
      </c>
      <c r="AZ222" s="11" t="s">
        <v>130</v>
      </c>
      <c r="BF222" s="164">
        <f>IF(O222="základní",K222,0)</f>
        <v>878</v>
      </c>
      <c r="BG222" s="164">
        <f>IF(O222="snížená",K222,0)</f>
        <v>0</v>
      </c>
      <c r="BH222" s="164">
        <f>IF(O222="zákl. přenesená",K222,0)</f>
        <v>0</v>
      </c>
      <c r="BI222" s="164">
        <f>IF(O222="sníž. přenesená",K222,0)</f>
        <v>0</v>
      </c>
      <c r="BJ222" s="164">
        <f>IF(O222="nulová",K222,0)</f>
        <v>0</v>
      </c>
      <c r="BK222" s="11" t="s">
        <v>79</v>
      </c>
      <c r="BL222" s="164">
        <f>ROUND(P222*H222,2)</f>
        <v>878</v>
      </c>
      <c r="BM222" s="11" t="s">
        <v>137</v>
      </c>
      <c r="BN222" s="11" t="s">
        <v>464</v>
      </c>
    </row>
    <row r="223" spans="2:66" s="1" customFormat="1" ht="19.5">
      <c r="B223" s="27"/>
      <c r="C223" s="28"/>
      <c r="D223" s="165" t="s">
        <v>139</v>
      </c>
      <c r="E223" s="28"/>
      <c r="F223" s="166" t="s">
        <v>465</v>
      </c>
      <c r="G223" s="28"/>
      <c r="H223" s="28"/>
      <c r="I223" s="28"/>
      <c r="J223" s="28"/>
      <c r="K223" s="28"/>
      <c r="L223" s="28"/>
      <c r="M223" s="181"/>
      <c r="N223" s="198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200"/>
      <c r="Z223" s="213"/>
      <c r="AA223" s="201"/>
      <c r="AU223" s="11" t="s">
        <v>139</v>
      </c>
      <c r="AV223" s="11" t="s">
        <v>79</v>
      </c>
    </row>
    <row r="224" spans="2:66" s="1" customFormat="1" ht="22.5" customHeight="1">
      <c r="B224" s="27"/>
      <c r="C224" s="154" t="s">
        <v>466</v>
      </c>
      <c r="D224" s="154" t="s">
        <v>132</v>
      </c>
      <c r="E224" s="155" t="s">
        <v>467</v>
      </c>
      <c r="F224" s="156" t="s">
        <v>468</v>
      </c>
      <c r="G224" s="157" t="s">
        <v>135</v>
      </c>
      <c r="H224" s="158">
        <v>1</v>
      </c>
      <c r="I224" s="159">
        <v>0</v>
      </c>
      <c r="J224" s="159">
        <v>942</v>
      </c>
      <c r="K224" s="159">
        <f>ROUND(P224*H224,2)</f>
        <v>942</v>
      </c>
      <c r="L224" s="156" t="s">
        <v>136</v>
      </c>
      <c r="M224" s="181" t="str">
        <f t="shared" si="15"/>
        <v>Cena zvýšena</v>
      </c>
      <c r="N224" s="192" t="s">
        <v>1</v>
      </c>
      <c r="O224" s="193" t="s">
        <v>40</v>
      </c>
      <c r="P224" s="194">
        <f>I224+J224</f>
        <v>942</v>
      </c>
      <c r="Q224" s="194">
        <f>ROUND(I224*H224,2)</f>
        <v>0</v>
      </c>
      <c r="R224" s="194">
        <f>ROUND(J224*H224,2)</f>
        <v>942</v>
      </c>
      <c r="S224" s="195">
        <v>0</v>
      </c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5">
        <f>W224*H224</f>
        <v>0</v>
      </c>
      <c r="Y224" s="196" t="s">
        <v>1</v>
      </c>
      <c r="Z224" s="213">
        <f t="shared" si="14"/>
        <v>3.0000000000000027</v>
      </c>
      <c r="AA224" s="197">
        <v>970.26</v>
      </c>
      <c r="AS224" s="11" t="s">
        <v>137</v>
      </c>
      <c r="AU224" s="11" t="s">
        <v>132</v>
      </c>
      <c r="AV224" s="11" t="s">
        <v>79</v>
      </c>
      <c r="AZ224" s="11" t="s">
        <v>130</v>
      </c>
      <c r="BF224" s="164">
        <f>IF(O224="základní",K224,0)</f>
        <v>942</v>
      </c>
      <c r="BG224" s="164">
        <f>IF(O224="snížená",K224,0)</f>
        <v>0</v>
      </c>
      <c r="BH224" s="164">
        <f>IF(O224="zákl. přenesená",K224,0)</f>
        <v>0</v>
      </c>
      <c r="BI224" s="164">
        <f>IF(O224="sníž. přenesená",K224,0)</f>
        <v>0</v>
      </c>
      <c r="BJ224" s="164">
        <f>IF(O224="nulová",K224,0)</f>
        <v>0</v>
      </c>
      <c r="BK224" s="11" t="s">
        <v>79</v>
      </c>
      <c r="BL224" s="164">
        <f>ROUND(P224*H224,2)</f>
        <v>942</v>
      </c>
      <c r="BM224" s="11" t="s">
        <v>137</v>
      </c>
      <c r="BN224" s="11" t="s">
        <v>469</v>
      </c>
    </row>
    <row r="225" spans="2:66" s="1" customFormat="1" ht="19.5">
      <c r="B225" s="27"/>
      <c r="C225" s="28"/>
      <c r="D225" s="165" t="s">
        <v>139</v>
      </c>
      <c r="E225" s="28"/>
      <c r="F225" s="166" t="s">
        <v>470</v>
      </c>
      <c r="G225" s="28"/>
      <c r="H225" s="28"/>
      <c r="I225" s="28"/>
      <c r="J225" s="28"/>
      <c r="K225" s="28"/>
      <c r="L225" s="28"/>
      <c r="M225" s="181"/>
      <c r="N225" s="198"/>
      <c r="O225" s="199"/>
      <c r="P225" s="199"/>
      <c r="Q225" s="199"/>
      <c r="R225" s="199"/>
      <c r="S225" s="199"/>
      <c r="T225" s="199"/>
      <c r="U225" s="199"/>
      <c r="V225" s="199"/>
      <c r="W225" s="199"/>
      <c r="X225" s="199"/>
      <c r="Y225" s="200"/>
      <c r="Z225" s="213"/>
      <c r="AA225" s="201"/>
      <c r="AU225" s="11" t="s">
        <v>139</v>
      </c>
      <c r="AV225" s="11" t="s">
        <v>79</v>
      </c>
    </row>
    <row r="226" spans="2:66" s="1" customFormat="1" ht="22.5" customHeight="1">
      <c r="B226" s="27"/>
      <c r="C226" s="154" t="s">
        <v>471</v>
      </c>
      <c r="D226" s="154" t="s">
        <v>132</v>
      </c>
      <c r="E226" s="155" t="s">
        <v>472</v>
      </c>
      <c r="F226" s="156" t="s">
        <v>473</v>
      </c>
      <c r="G226" s="157" t="s">
        <v>135</v>
      </c>
      <c r="H226" s="158">
        <v>1</v>
      </c>
      <c r="I226" s="159">
        <v>0</v>
      </c>
      <c r="J226" s="159">
        <v>455</v>
      </c>
      <c r="K226" s="159">
        <f>ROUND(P226*H226,2)</f>
        <v>455</v>
      </c>
      <c r="L226" s="156" t="s">
        <v>136</v>
      </c>
      <c r="M226" s="181" t="str">
        <f t="shared" si="15"/>
        <v>Cena zvýšena</v>
      </c>
      <c r="N226" s="192" t="s">
        <v>1</v>
      </c>
      <c r="O226" s="193" t="s">
        <v>40</v>
      </c>
      <c r="P226" s="194">
        <f>I226+J226</f>
        <v>455</v>
      </c>
      <c r="Q226" s="194">
        <f>ROUND(I226*H226,2)</f>
        <v>0</v>
      </c>
      <c r="R226" s="194">
        <f>ROUND(J226*H226,2)</f>
        <v>455</v>
      </c>
      <c r="S226" s="195">
        <v>0</v>
      </c>
      <c r="T226" s="195">
        <f>S226*H226</f>
        <v>0</v>
      </c>
      <c r="U226" s="195">
        <v>0</v>
      </c>
      <c r="V226" s="195">
        <f>U226*H226</f>
        <v>0</v>
      </c>
      <c r="W226" s="195">
        <v>0</v>
      </c>
      <c r="X226" s="195">
        <f>W226*H226</f>
        <v>0</v>
      </c>
      <c r="Y226" s="196" t="s">
        <v>1</v>
      </c>
      <c r="Z226" s="213">
        <f t="shared" si="14"/>
        <v>3.0000000000000027</v>
      </c>
      <c r="AA226" s="197">
        <v>468.65</v>
      </c>
      <c r="AS226" s="11" t="s">
        <v>137</v>
      </c>
      <c r="AU226" s="11" t="s">
        <v>132</v>
      </c>
      <c r="AV226" s="11" t="s">
        <v>79</v>
      </c>
      <c r="AZ226" s="11" t="s">
        <v>130</v>
      </c>
      <c r="BF226" s="164">
        <f>IF(O226="základní",K226,0)</f>
        <v>455</v>
      </c>
      <c r="BG226" s="164">
        <f>IF(O226="snížená",K226,0)</f>
        <v>0</v>
      </c>
      <c r="BH226" s="164">
        <f>IF(O226="zákl. přenesená",K226,0)</f>
        <v>0</v>
      </c>
      <c r="BI226" s="164">
        <f>IF(O226="sníž. přenesená",K226,0)</f>
        <v>0</v>
      </c>
      <c r="BJ226" s="164">
        <f>IF(O226="nulová",K226,0)</f>
        <v>0</v>
      </c>
      <c r="BK226" s="11" t="s">
        <v>79</v>
      </c>
      <c r="BL226" s="164">
        <f>ROUND(P226*H226,2)</f>
        <v>455</v>
      </c>
      <c r="BM226" s="11" t="s">
        <v>137</v>
      </c>
      <c r="BN226" s="11" t="s">
        <v>474</v>
      </c>
    </row>
    <row r="227" spans="2:66" s="1" customFormat="1" ht="19.5">
      <c r="B227" s="27"/>
      <c r="C227" s="28"/>
      <c r="D227" s="165" t="s">
        <v>139</v>
      </c>
      <c r="E227" s="28"/>
      <c r="F227" s="166" t="s">
        <v>475</v>
      </c>
      <c r="G227" s="28"/>
      <c r="H227" s="28"/>
      <c r="I227" s="28"/>
      <c r="J227" s="28"/>
      <c r="K227" s="28"/>
      <c r="L227" s="28"/>
      <c r="M227" s="181"/>
      <c r="N227" s="198"/>
      <c r="O227" s="199"/>
      <c r="P227" s="199"/>
      <c r="Q227" s="199"/>
      <c r="R227" s="199"/>
      <c r="S227" s="199"/>
      <c r="T227" s="199"/>
      <c r="U227" s="199"/>
      <c r="V227" s="199"/>
      <c r="W227" s="199"/>
      <c r="X227" s="199"/>
      <c r="Y227" s="200"/>
      <c r="Z227" s="213"/>
      <c r="AA227" s="201"/>
      <c r="AU227" s="11" t="s">
        <v>139</v>
      </c>
      <c r="AV227" s="11" t="s">
        <v>79</v>
      </c>
    </row>
    <row r="228" spans="2:66" s="1" customFormat="1" ht="22.5" customHeight="1">
      <c r="B228" s="27"/>
      <c r="C228" s="154" t="s">
        <v>476</v>
      </c>
      <c r="D228" s="154" t="s">
        <v>132</v>
      </c>
      <c r="E228" s="155" t="s">
        <v>477</v>
      </c>
      <c r="F228" s="156" t="s">
        <v>478</v>
      </c>
      <c r="G228" s="157" t="s">
        <v>135</v>
      </c>
      <c r="H228" s="158">
        <v>1</v>
      </c>
      <c r="I228" s="159">
        <v>0</v>
      </c>
      <c r="J228" s="159">
        <v>662</v>
      </c>
      <c r="K228" s="159">
        <f>ROUND(P228*H228,2)</f>
        <v>662</v>
      </c>
      <c r="L228" s="156" t="s">
        <v>136</v>
      </c>
      <c r="M228" s="181" t="str">
        <f t="shared" si="15"/>
        <v>Cena zvýšena</v>
      </c>
      <c r="N228" s="192" t="s">
        <v>1</v>
      </c>
      <c r="O228" s="193" t="s">
        <v>40</v>
      </c>
      <c r="P228" s="194">
        <f>I228+J228</f>
        <v>662</v>
      </c>
      <c r="Q228" s="194">
        <f>ROUND(I228*H228,2)</f>
        <v>0</v>
      </c>
      <c r="R228" s="194">
        <f>ROUND(J228*H228,2)</f>
        <v>662</v>
      </c>
      <c r="S228" s="195">
        <v>0</v>
      </c>
      <c r="T228" s="195">
        <f>S228*H228</f>
        <v>0</v>
      </c>
      <c r="U228" s="195">
        <v>0</v>
      </c>
      <c r="V228" s="195">
        <f>U228*H228</f>
        <v>0</v>
      </c>
      <c r="W228" s="195">
        <v>0</v>
      </c>
      <c r="X228" s="195">
        <f>W228*H228</f>
        <v>0</v>
      </c>
      <c r="Y228" s="196" t="s">
        <v>1</v>
      </c>
      <c r="Z228" s="213">
        <f t="shared" si="14"/>
        <v>3.0000000000000027</v>
      </c>
      <c r="AA228" s="197">
        <v>681.86</v>
      </c>
      <c r="AS228" s="11" t="s">
        <v>137</v>
      </c>
      <c r="AU228" s="11" t="s">
        <v>132</v>
      </c>
      <c r="AV228" s="11" t="s">
        <v>79</v>
      </c>
      <c r="AZ228" s="11" t="s">
        <v>130</v>
      </c>
      <c r="BF228" s="164">
        <f>IF(O228="základní",K228,0)</f>
        <v>662</v>
      </c>
      <c r="BG228" s="164">
        <f>IF(O228="snížená",K228,0)</f>
        <v>0</v>
      </c>
      <c r="BH228" s="164">
        <f>IF(O228="zákl. přenesená",K228,0)</f>
        <v>0</v>
      </c>
      <c r="BI228" s="164">
        <f>IF(O228="sníž. přenesená",K228,0)</f>
        <v>0</v>
      </c>
      <c r="BJ228" s="164">
        <f>IF(O228="nulová",K228,0)</f>
        <v>0</v>
      </c>
      <c r="BK228" s="11" t="s">
        <v>79</v>
      </c>
      <c r="BL228" s="164">
        <f>ROUND(P228*H228,2)</f>
        <v>662</v>
      </c>
      <c r="BM228" s="11" t="s">
        <v>137</v>
      </c>
      <c r="BN228" s="11" t="s">
        <v>479</v>
      </c>
    </row>
    <row r="229" spans="2:66" s="1" customFormat="1" ht="19.5">
      <c r="B229" s="27"/>
      <c r="C229" s="28"/>
      <c r="D229" s="165" t="s">
        <v>139</v>
      </c>
      <c r="E229" s="28"/>
      <c r="F229" s="166" t="s">
        <v>480</v>
      </c>
      <c r="G229" s="28"/>
      <c r="H229" s="28"/>
      <c r="I229" s="28"/>
      <c r="J229" s="28"/>
      <c r="K229" s="28"/>
      <c r="L229" s="28"/>
      <c r="M229" s="181"/>
      <c r="N229" s="198"/>
      <c r="O229" s="199"/>
      <c r="P229" s="199"/>
      <c r="Q229" s="199"/>
      <c r="R229" s="199"/>
      <c r="S229" s="199"/>
      <c r="T229" s="199"/>
      <c r="U229" s="199"/>
      <c r="V229" s="199"/>
      <c r="W229" s="199"/>
      <c r="X229" s="199"/>
      <c r="Y229" s="200"/>
      <c r="Z229" s="213"/>
      <c r="AA229" s="201"/>
      <c r="AU229" s="11" t="s">
        <v>139</v>
      </c>
      <c r="AV229" s="11" t="s">
        <v>79</v>
      </c>
    </row>
    <row r="230" spans="2:66" s="1" customFormat="1" ht="22.5" customHeight="1">
      <c r="B230" s="27"/>
      <c r="C230" s="154" t="s">
        <v>481</v>
      </c>
      <c r="D230" s="154" t="s">
        <v>132</v>
      </c>
      <c r="E230" s="155" t="s">
        <v>482</v>
      </c>
      <c r="F230" s="156" t="s">
        <v>483</v>
      </c>
      <c r="G230" s="157" t="s">
        <v>135</v>
      </c>
      <c r="H230" s="158">
        <v>1</v>
      </c>
      <c r="I230" s="159">
        <v>0</v>
      </c>
      <c r="J230" s="159">
        <v>1110</v>
      </c>
      <c r="K230" s="159">
        <f>ROUND(P230*H230,2)</f>
        <v>1110</v>
      </c>
      <c r="L230" s="156" t="s">
        <v>136</v>
      </c>
      <c r="M230" s="181" t="str">
        <f t="shared" si="15"/>
        <v>Cena zvýšena</v>
      </c>
      <c r="N230" s="192" t="s">
        <v>1</v>
      </c>
      <c r="O230" s="193" t="s">
        <v>40</v>
      </c>
      <c r="P230" s="194">
        <f>I230+J230</f>
        <v>1110</v>
      </c>
      <c r="Q230" s="194">
        <f>ROUND(I230*H230,2)</f>
        <v>0</v>
      </c>
      <c r="R230" s="194">
        <f>ROUND(J230*H230,2)</f>
        <v>1110</v>
      </c>
      <c r="S230" s="195">
        <v>0</v>
      </c>
      <c r="T230" s="195">
        <f>S230*H230</f>
        <v>0</v>
      </c>
      <c r="U230" s="195">
        <v>0</v>
      </c>
      <c r="V230" s="195">
        <f>U230*H230</f>
        <v>0</v>
      </c>
      <c r="W230" s="195">
        <v>0</v>
      </c>
      <c r="X230" s="195">
        <f>W230*H230</f>
        <v>0</v>
      </c>
      <c r="Y230" s="196" t="s">
        <v>1</v>
      </c>
      <c r="Z230" s="213">
        <f t="shared" si="14"/>
        <v>3.0000000000000027</v>
      </c>
      <c r="AA230" s="197">
        <v>1143.3</v>
      </c>
      <c r="AS230" s="11" t="s">
        <v>137</v>
      </c>
      <c r="AU230" s="11" t="s">
        <v>132</v>
      </c>
      <c r="AV230" s="11" t="s">
        <v>79</v>
      </c>
      <c r="AZ230" s="11" t="s">
        <v>130</v>
      </c>
      <c r="BF230" s="164">
        <f>IF(O230="základní",K230,0)</f>
        <v>1110</v>
      </c>
      <c r="BG230" s="164">
        <f>IF(O230="snížená",K230,0)</f>
        <v>0</v>
      </c>
      <c r="BH230" s="164">
        <f>IF(O230="zákl. přenesená",K230,0)</f>
        <v>0</v>
      </c>
      <c r="BI230" s="164">
        <f>IF(O230="sníž. přenesená",K230,0)</f>
        <v>0</v>
      </c>
      <c r="BJ230" s="164">
        <f>IF(O230="nulová",K230,0)</f>
        <v>0</v>
      </c>
      <c r="BK230" s="11" t="s">
        <v>79</v>
      </c>
      <c r="BL230" s="164">
        <f>ROUND(P230*H230,2)</f>
        <v>1110</v>
      </c>
      <c r="BM230" s="11" t="s">
        <v>137</v>
      </c>
      <c r="BN230" s="11" t="s">
        <v>484</v>
      </c>
    </row>
    <row r="231" spans="2:66" s="1" customFormat="1" ht="19.5">
      <c r="B231" s="27"/>
      <c r="C231" s="28"/>
      <c r="D231" s="165" t="s">
        <v>139</v>
      </c>
      <c r="E231" s="28"/>
      <c r="F231" s="166" t="s">
        <v>485</v>
      </c>
      <c r="G231" s="28"/>
      <c r="H231" s="28"/>
      <c r="I231" s="28"/>
      <c r="J231" s="28"/>
      <c r="K231" s="28"/>
      <c r="L231" s="28"/>
      <c r="M231" s="181"/>
      <c r="N231" s="198"/>
      <c r="O231" s="199"/>
      <c r="P231" s="199"/>
      <c r="Q231" s="199"/>
      <c r="R231" s="199"/>
      <c r="S231" s="199"/>
      <c r="T231" s="199"/>
      <c r="U231" s="199"/>
      <c r="V231" s="199"/>
      <c r="W231" s="199"/>
      <c r="X231" s="199"/>
      <c r="Y231" s="200"/>
      <c r="Z231" s="213"/>
      <c r="AA231" s="201"/>
      <c r="AU231" s="11" t="s">
        <v>139</v>
      </c>
      <c r="AV231" s="11" t="s">
        <v>79</v>
      </c>
    </row>
    <row r="232" spans="2:66" s="1" customFormat="1" ht="22.5" customHeight="1">
      <c r="B232" s="27"/>
      <c r="C232" s="154" t="s">
        <v>486</v>
      </c>
      <c r="D232" s="154" t="s">
        <v>132</v>
      </c>
      <c r="E232" s="155" t="s">
        <v>487</v>
      </c>
      <c r="F232" s="156" t="s">
        <v>488</v>
      </c>
      <c r="G232" s="157" t="s">
        <v>135</v>
      </c>
      <c r="H232" s="158">
        <v>1</v>
      </c>
      <c r="I232" s="159">
        <v>0</v>
      </c>
      <c r="J232" s="159">
        <v>1050</v>
      </c>
      <c r="K232" s="159">
        <f>ROUND(P232*H232,2)</f>
        <v>1050</v>
      </c>
      <c r="L232" s="156" t="s">
        <v>136</v>
      </c>
      <c r="M232" s="181" t="str">
        <f t="shared" si="15"/>
        <v>Cena zvýšena</v>
      </c>
      <c r="N232" s="192" t="s">
        <v>1</v>
      </c>
      <c r="O232" s="193" t="s">
        <v>40</v>
      </c>
      <c r="P232" s="194">
        <f>I232+J232</f>
        <v>1050</v>
      </c>
      <c r="Q232" s="194">
        <f>ROUND(I232*H232,2)</f>
        <v>0</v>
      </c>
      <c r="R232" s="194">
        <f>ROUND(J232*H232,2)</f>
        <v>1050</v>
      </c>
      <c r="S232" s="195">
        <v>0</v>
      </c>
      <c r="T232" s="195">
        <f>S232*H232</f>
        <v>0</v>
      </c>
      <c r="U232" s="195">
        <v>0</v>
      </c>
      <c r="V232" s="195">
        <f>U232*H232</f>
        <v>0</v>
      </c>
      <c r="W232" s="195">
        <v>0</v>
      </c>
      <c r="X232" s="195">
        <f>W232*H232</f>
        <v>0</v>
      </c>
      <c r="Y232" s="196" t="s">
        <v>1</v>
      </c>
      <c r="Z232" s="213">
        <f t="shared" si="14"/>
        <v>3.0000000000000027</v>
      </c>
      <c r="AA232" s="197">
        <v>1081.5</v>
      </c>
      <c r="AS232" s="11" t="s">
        <v>137</v>
      </c>
      <c r="AU232" s="11" t="s">
        <v>132</v>
      </c>
      <c r="AV232" s="11" t="s">
        <v>79</v>
      </c>
      <c r="AZ232" s="11" t="s">
        <v>130</v>
      </c>
      <c r="BF232" s="164">
        <f>IF(O232="základní",K232,0)</f>
        <v>1050</v>
      </c>
      <c r="BG232" s="164">
        <f>IF(O232="snížená",K232,0)</f>
        <v>0</v>
      </c>
      <c r="BH232" s="164">
        <f>IF(O232="zákl. přenesená",K232,0)</f>
        <v>0</v>
      </c>
      <c r="BI232" s="164">
        <f>IF(O232="sníž. přenesená",K232,0)</f>
        <v>0</v>
      </c>
      <c r="BJ232" s="164">
        <f>IF(O232="nulová",K232,0)</f>
        <v>0</v>
      </c>
      <c r="BK232" s="11" t="s">
        <v>79</v>
      </c>
      <c r="BL232" s="164">
        <f>ROUND(P232*H232,2)</f>
        <v>1050</v>
      </c>
      <c r="BM232" s="11" t="s">
        <v>137</v>
      </c>
      <c r="BN232" s="11" t="s">
        <v>489</v>
      </c>
    </row>
    <row r="233" spans="2:66" s="1" customFormat="1" ht="19.5">
      <c r="B233" s="27"/>
      <c r="C233" s="28"/>
      <c r="D233" s="165" t="s">
        <v>139</v>
      </c>
      <c r="E233" s="28"/>
      <c r="F233" s="166" t="s">
        <v>490</v>
      </c>
      <c r="G233" s="28"/>
      <c r="H233" s="28"/>
      <c r="I233" s="28"/>
      <c r="J233" s="28"/>
      <c r="K233" s="28"/>
      <c r="L233" s="28"/>
      <c r="M233" s="181"/>
      <c r="N233" s="198"/>
      <c r="O233" s="199"/>
      <c r="P233" s="199"/>
      <c r="Q233" s="199"/>
      <c r="R233" s="199"/>
      <c r="S233" s="199"/>
      <c r="T233" s="199"/>
      <c r="U233" s="199"/>
      <c r="V233" s="199"/>
      <c r="W233" s="199"/>
      <c r="X233" s="199"/>
      <c r="Y233" s="200"/>
      <c r="Z233" s="213"/>
      <c r="AA233" s="201"/>
      <c r="AU233" s="11" t="s">
        <v>139</v>
      </c>
      <c r="AV233" s="11" t="s">
        <v>79</v>
      </c>
    </row>
    <row r="234" spans="2:66" s="1" customFormat="1" ht="22.5" customHeight="1">
      <c r="B234" s="27"/>
      <c r="C234" s="154" t="s">
        <v>491</v>
      </c>
      <c r="D234" s="154" t="s">
        <v>132</v>
      </c>
      <c r="E234" s="155" t="s">
        <v>492</v>
      </c>
      <c r="F234" s="156" t="s">
        <v>493</v>
      </c>
      <c r="G234" s="157" t="s">
        <v>135</v>
      </c>
      <c r="H234" s="158">
        <v>1</v>
      </c>
      <c r="I234" s="159">
        <v>0</v>
      </c>
      <c r="J234" s="159">
        <v>1090</v>
      </c>
      <c r="K234" s="159">
        <f>ROUND(P234*H234,2)</f>
        <v>1090</v>
      </c>
      <c r="L234" s="156" t="s">
        <v>136</v>
      </c>
      <c r="M234" s="181" t="str">
        <f t="shared" si="15"/>
        <v>Cena zvýšena</v>
      </c>
      <c r="N234" s="192" t="s">
        <v>1</v>
      </c>
      <c r="O234" s="193" t="s">
        <v>40</v>
      </c>
      <c r="P234" s="194">
        <f>I234+J234</f>
        <v>1090</v>
      </c>
      <c r="Q234" s="194">
        <f>ROUND(I234*H234,2)</f>
        <v>0</v>
      </c>
      <c r="R234" s="194">
        <f>ROUND(J234*H234,2)</f>
        <v>1090</v>
      </c>
      <c r="S234" s="195">
        <v>0</v>
      </c>
      <c r="T234" s="195">
        <f>S234*H234</f>
        <v>0</v>
      </c>
      <c r="U234" s="195">
        <v>0</v>
      </c>
      <c r="V234" s="195">
        <f>U234*H234</f>
        <v>0</v>
      </c>
      <c r="W234" s="195">
        <v>0</v>
      </c>
      <c r="X234" s="195">
        <f>W234*H234</f>
        <v>0</v>
      </c>
      <c r="Y234" s="196" t="s">
        <v>1</v>
      </c>
      <c r="Z234" s="213">
        <f t="shared" si="14"/>
        <v>3.0000000000000027</v>
      </c>
      <c r="AA234" s="197">
        <v>1122.7</v>
      </c>
      <c r="AS234" s="11" t="s">
        <v>137</v>
      </c>
      <c r="AU234" s="11" t="s">
        <v>132</v>
      </c>
      <c r="AV234" s="11" t="s">
        <v>79</v>
      </c>
      <c r="AZ234" s="11" t="s">
        <v>130</v>
      </c>
      <c r="BF234" s="164">
        <f>IF(O234="základní",K234,0)</f>
        <v>1090</v>
      </c>
      <c r="BG234" s="164">
        <f>IF(O234="snížená",K234,0)</f>
        <v>0</v>
      </c>
      <c r="BH234" s="164">
        <f>IF(O234="zákl. přenesená",K234,0)</f>
        <v>0</v>
      </c>
      <c r="BI234" s="164">
        <f>IF(O234="sníž. přenesená",K234,0)</f>
        <v>0</v>
      </c>
      <c r="BJ234" s="164">
        <f>IF(O234="nulová",K234,0)</f>
        <v>0</v>
      </c>
      <c r="BK234" s="11" t="s">
        <v>79</v>
      </c>
      <c r="BL234" s="164">
        <f>ROUND(P234*H234,2)</f>
        <v>1090</v>
      </c>
      <c r="BM234" s="11" t="s">
        <v>137</v>
      </c>
      <c r="BN234" s="11" t="s">
        <v>494</v>
      </c>
    </row>
    <row r="235" spans="2:66" s="1" customFormat="1" ht="19.5">
      <c r="B235" s="27"/>
      <c r="C235" s="28"/>
      <c r="D235" s="165" t="s">
        <v>139</v>
      </c>
      <c r="E235" s="28"/>
      <c r="F235" s="166" t="s">
        <v>495</v>
      </c>
      <c r="G235" s="28"/>
      <c r="H235" s="28"/>
      <c r="I235" s="28"/>
      <c r="J235" s="28"/>
      <c r="K235" s="28"/>
      <c r="L235" s="28"/>
      <c r="M235" s="181"/>
      <c r="N235" s="198"/>
      <c r="O235" s="199"/>
      <c r="P235" s="199"/>
      <c r="Q235" s="199"/>
      <c r="R235" s="199"/>
      <c r="S235" s="199"/>
      <c r="T235" s="199"/>
      <c r="U235" s="199"/>
      <c r="V235" s="199"/>
      <c r="W235" s="199"/>
      <c r="X235" s="199"/>
      <c r="Y235" s="200"/>
      <c r="Z235" s="213"/>
      <c r="AA235" s="201"/>
      <c r="AU235" s="11" t="s">
        <v>139</v>
      </c>
      <c r="AV235" s="11" t="s">
        <v>79</v>
      </c>
    </row>
    <row r="236" spans="2:66" s="1" customFormat="1" ht="22.5" customHeight="1">
      <c r="B236" s="27"/>
      <c r="C236" s="154" t="s">
        <v>496</v>
      </c>
      <c r="D236" s="154" t="s">
        <v>132</v>
      </c>
      <c r="E236" s="155" t="s">
        <v>497</v>
      </c>
      <c r="F236" s="156" t="s">
        <v>498</v>
      </c>
      <c r="G236" s="157" t="s">
        <v>135</v>
      </c>
      <c r="H236" s="158">
        <v>1</v>
      </c>
      <c r="I236" s="159">
        <v>0</v>
      </c>
      <c r="J236" s="159">
        <v>1490</v>
      </c>
      <c r="K236" s="159">
        <f>ROUND(P236*H236,2)</f>
        <v>1490</v>
      </c>
      <c r="L236" s="156" t="s">
        <v>136</v>
      </c>
      <c r="M236" s="181" t="str">
        <f t="shared" si="15"/>
        <v>Cena zvýšena</v>
      </c>
      <c r="N236" s="192" t="s">
        <v>1</v>
      </c>
      <c r="O236" s="193" t="s">
        <v>40</v>
      </c>
      <c r="P236" s="194">
        <f>I236+J236</f>
        <v>1490</v>
      </c>
      <c r="Q236" s="194">
        <f>ROUND(I236*H236,2)</f>
        <v>0</v>
      </c>
      <c r="R236" s="194">
        <f>ROUND(J236*H236,2)</f>
        <v>1490</v>
      </c>
      <c r="S236" s="195">
        <v>0</v>
      </c>
      <c r="T236" s="195">
        <f>S236*H236</f>
        <v>0</v>
      </c>
      <c r="U236" s="195">
        <v>0</v>
      </c>
      <c r="V236" s="195">
        <f>U236*H236</f>
        <v>0</v>
      </c>
      <c r="W236" s="195">
        <v>0</v>
      </c>
      <c r="X236" s="195">
        <f>W236*H236</f>
        <v>0</v>
      </c>
      <c r="Y236" s="196" t="s">
        <v>1</v>
      </c>
      <c r="Z236" s="213">
        <f t="shared" ref="Z236:Z298" si="16">SUM((AA236/K236-1)*100)</f>
        <v>3.0000000000000027</v>
      </c>
      <c r="AA236" s="197">
        <v>1534.7</v>
      </c>
      <c r="AS236" s="11" t="s">
        <v>137</v>
      </c>
      <c r="AU236" s="11" t="s">
        <v>132</v>
      </c>
      <c r="AV236" s="11" t="s">
        <v>79</v>
      </c>
      <c r="AZ236" s="11" t="s">
        <v>130</v>
      </c>
      <c r="BF236" s="164">
        <f>IF(O236="základní",K236,0)</f>
        <v>1490</v>
      </c>
      <c r="BG236" s="164">
        <f>IF(O236="snížená",K236,0)</f>
        <v>0</v>
      </c>
      <c r="BH236" s="164">
        <f>IF(O236="zákl. přenesená",K236,0)</f>
        <v>0</v>
      </c>
      <c r="BI236" s="164">
        <f>IF(O236="sníž. přenesená",K236,0)</f>
        <v>0</v>
      </c>
      <c r="BJ236" s="164">
        <f>IF(O236="nulová",K236,0)</f>
        <v>0</v>
      </c>
      <c r="BK236" s="11" t="s">
        <v>79</v>
      </c>
      <c r="BL236" s="164">
        <f>ROUND(P236*H236,2)</f>
        <v>1490</v>
      </c>
      <c r="BM236" s="11" t="s">
        <v>137</v>
      </c>
      <c r="BN236" s="11" t="s">
        <v>499</v>
      </c>
    </row>
    <row r="237" spans="2:66" s="1" customFormat="1" ht="19.5">
      <c r="B237" s="27"/>
      <c r="C237" s="28"/>
      <c r="D237" s="165" t="s">
        <v>139</v>
      </c>
      <c r="E237" s="28"/>
      <c r="F237" s="166" t="s">
        <v>500</v>
      </c>
      <c r="G237" s="28"/>
      <c r="H237" s="28"/>
      <c r="I237" s="28"/>
      <c r="J237" s="28"/>
      <c r="K237" s="28"/>
      <c r="L237" s="28"/>
      <c r="M237" s="181"/>
      <c r="N237" s="198"/>
      <c r="O237" s="199"/>
      <c r="P237" s="199"/>
      <c r="Q237" s="199"/>
      <c r="R237" s="199"/>
      <c r="S237" s="199"/>
      <c r="T237" s="199"/>
      <c r="U237" s="199"/>
      <c r="V237" s="199"/>
      <c r="W237" s="199"/>
      <c r="X237" s="199"/>
      <c r="Y237" s="200"/>
      <c r="Z237" s="213"/>
      <c r="AA237" s="201"/>
      <c r="AU237" s="11" t="s">
        <v>139</v>
      </c>
      <c r="AV237" s="11" t="s">
        <v>79</v>
      </c>
    </row>
    <row r="238" spans="2:66" s="1" customFormat="1" ht="22.5" customHeight="1">
      <c r="B238" s="27"/>
      <c r="C238" s="154" t="s">
        <v>501</v>
      </c>
      <c r="D238" s="154" t="s">
        <v>132</v>
      </c>
      <c r="E238" s="155" t="s">
        <v>502</v>
      </c>
      <c r="F238" s="156" t="s">
        <v>503</v>
      </c>
      <c r="G238" s="157" t="s">
        <v>135</v>
      </c>
      <c r="H238" s="158">
        <v>1</v>
      </c>
      <c r="I238" s="159">
        <v>0</v>
      </c>
      <c r="J238" s="159">
        <v>1140</v>
      </c>
      <c r="K238" s="159">
        <f>ROUND(P238*H238,2)</f>
        <v>1140</v>
      </c>
      <c r="L238" s="156" t="s">
        <v>136</v>
      </c>
      <c r="M238" s="181" t="str">
        <f t="shared" si="15"/>
        <v>Cena zvýšena</v>
      </c>
      <c r="N238" s="192" t="s">
        <v>1</v>
      </c>
      <c r="O238" s="193" t="s">
        <v>40</v>
      </c>
      <c r="P238" s="194">
        <f>I238+J238</f>
        <v>1140</v>
      </c>
      <c r="Q238" s="194">
        <f>ROUND(I238*H238,2)</f>
        <v>0</v>
      </c>
      <c r="R238" s="194">
        <f>ROUND(J238*H238,2)</f>
        <v>1140</v>
      </c>
      <c r="S238" s="195">
        <v>0</v>
      </c>
      <c r="T238" s="195">
        <f>S238*H238</f>
        <v>0</v>
      </c>
      <c r="U238" s="195">
        <v>0</v>
      </c>
      <c r="V238" s="195">
        <f>U238*H238</f>
        <v>0</v>
      </c>
      <c r="W238" s="195">
        <v>0</v>
      </c>
      <c r="X238" s="195">
        <f>W238*H238</f>
        <v>0</v>
      </c>
      <c r="Y238" s="196" t="s">
        <v>1</v>
      </c>
      <c r="Z238" s="213">
        <f t="shared" si="16"/>
        <v>3.0000000000000027</v>
      </c>
      <c r="AA238" s="197">
        <v>1174.2</v>
      </c>
      <c r="AS238" s="11" t="s">
        <v>137</v>
      </c>
      <c r="AU238" s="11" t="s">
        <v>132</v>
      </c>
      <c r="AV238" s="11" t="s">
        <v>79</v>
      </c>
      <c r="AZ238" s="11" t="s">
        <v>130</v>
      </c>
      <c r="BF238" s="164">
        <f>IF(O238="základní",K238,0)</f>
        <v>1140</v>
      </c>
      <c r="BG238" s="164">
        <f>IF(O238="snížená",K238,0)</f>
        <v>0</v>
      </c>
      <c r="BH238" s="164">
        <f>IF(O238="zákl. přenesená",K238,0)</f>
        <v>0</v>
      </c>
      <c r="BI238" s="164">
        <f>IF(O238="sníž. přenesená",K238,0)</f>
        <v>0</v>
      </c>
      <c r="BJ238" s="164">
        <f>IF(O238="nulová",K238,0)</f>
        <v>0</v>
      </c>
      <c r="BK238" s="11" t="s">
        <v>79</v>
      </c>
      <c r="BL238" s="164">
        <f>ROUND(P238*H238,2)</f>
        <v>1140</v>
      </c>
      <c r="BM238" s="11" t="s">
        <v>137</v>
      </c>
      <c r="BN238" s="11" t="s">
        <v>504</v>
      </c>
    </row>
    <row r="239" spans="2:66" s="1" customFormat="1" ht="19.5">
      <c r="B239" s="27"/>
      <c r="C239" s="28"/>
      <c r="D239" s="165" t="s">
        <v>139</v>
      </c>
      <c r="E239" s="28"/>
      <c r="F239" s="166" t="s">
        <v>505</v>
      </c>
      <c r="G239" s="28"/>
      <c r="H239" s="28"/>
      <c r="I239" s="28"/>
      <c r="J239" s="28"/>
      <c r="K239" s="28"/>
      <c r="L239" s="28"/>
      <c r="M239" s="181"/>
      <c r="N239" s="198"/>
      <c r="O239" s="199"/>
      <c r="P239" s="199"/>
      <c r="Q239" s="199"/>
      <c r="R239" s="199"/>
      <c r="S239" s="199"/>
      <c r="T239" s="199"/>
      <c r="U239" s="199"/>
      <c r="V239" s="199"/>
      <c r="W239" s="199"/>
      <c r="X239" s="199"/>
      <c r="Y239" s="200"/>
      <c r="Z239" s="213"/>
      <c r="AA239" s="201"/>
      <c r="AU239" s="11" t="s">
        <v>139</v>
      </c>
      <c r="AV239" s="11" t="s">
        <v>79</v>
      </c>
    </row>
    <row r="240" spans="2:66" s="1" customFormat="1" ht="22.5" customHeight="1">
      <c r="B240" s="27"/>
      <c r="C240" s="154" t="s">
        <v>506</v>
      </c>
      <c r="D240" s="154" t="s">
        <v>132</v>
      </c>
      <c r="E240" s="155" t="s">
        <v>507</v>
      </c>
      <c r="F240" s="156" t="s">
        <v>508</v>
      </c>
      <c r="G240" s="157" t="s">
        <v>135</v>
      </c>
      <c r="H240" s="158">
        <v>1</v>
      </c>
      <c r="I240" s="159">
        <v>0</v>
      </c>
      <c r="J240" s="159">
        <v>668</v>
      </c>
      <c r="K240" s="159">
        <f>ROUND(P240*H240,2)</f>
        <v>668</v>
      </c>
      <c r="L240" s="156" t="s">
        <v>136</v>
      </c>
      <c r="M240" s="181" t="str">
        <f t="shared" si="15"/>
        <v>Cena zvýšena</v>
      </c>
      <c r="N240" s="192" t="s">
        <v>1</v>
      </c>
      <c r="O240" s="193" t="s">
        <v>40</v>
      </c>
      <c r="P240" s="194">
        <f>I240+J240</f>
        <v>668</v>
      </c>
      <c r="Q240" s="194">
        <f>ROUND(I240*H240,2)</f>
        <v>0</v>
      </c>
      <c r="R240" s="194">
        <f>ROUND(J240*H240,2)</f>
        <v>668</v>
      </c>
      <c r="S240" s="195">
        <v>0</v>
      </c>
      <c r="T240" s="195">
        <f>S240*H240</f>
        <v>0</v>
      </c>
      <c r="U240" s="195">
        <v>0</v>
      </c>
      <c r="V240" s="195">
        <f>U240*H240</f>
        <v>0</v>
      </c>
      <c r="W240" s="195">
        <v>0</v>
      </c>
      <c r="X240" s="195">
        <f>W240*H240</f>
        <v>0</v>
      </c>
      <c r="Y240" s="196" t="s">
        <v>1</v>
      </c>
      <c r="Z240" s="213">
        <f t="shared" si="16"/>
        <v>3.0000000000000027</v>
      </c>
      <c r="AA240" s="197">
        <v>688.04</v>
      </c>
      <c r="AS240" s="11" t="s">
        <v>137</v>
      </c>
      <c r="AU240" s="11" t="s">
        <v>132</v>
      </c>
      <c r="AV240" s="11" t="s">
        <v>79</v>
      </c>
      <c r="AZ240" s="11" t="s">
        <v>130</v>
      </c>
      <c r="BF240" s="164">
        <f>IF(O240="základní",K240,0)</f>
        <v>668</v>
      </c>
      <c r="BG240" s="164">
        <f>IF(O240="snížená",K240,0)</f>
        <v>0</v>
      </c>
      <c r="BH240" s="164">
        <f>IF(O240="zákl. přenesená",K240,0)</f>
        <v>0</v>
      </c>
      <c r="BI240" s="164">
        <f>IF(O240="sníž. přenesená",K240,0)</f>
        <v>0</v>
      </c>
      <c r="BJ240" s="164">
        <f>IF(O240="nulová",K240,0)</f>
        <v>0</v>
      </c>
      <c r="BK240" s="11" t="s">
        <v>79</v>
      </c>
      <c r="BL240" s="164">
        <f>ROUND(P240*H240,2)</f>
        <v>668</v>
      </c>
      <c r="BM240" s="11" t="s">
        <v>137</v>
      </c>
      <c r="BN240" s="11" t="s">
        <v>509</v>
      </c>
    </row>
    <row r="241" spans="2:66" s="1" customFormat="1" ht="19.5">
      <c r="B241" s="27"/>
      <c r="C241" s="28"/>
      <c r="D241" s="165" t="s">
        <v>139</v>
      </c>
      <c r="E241" s="28"/>
      <c r="F241" s="166" t="s">
        <v>510</v>
      </c>
      <c r="G241" s="28"/>
      <c r="H241" s="28"/>
      <c r="I241" s="28"/>
      <c r="J241" s="28"/>
      <c r="K241" s="28"/>
      <c r="L241" s="28"/>
      <c r="M241" s="181"/>
      <c r="N241" s="198"/>
      <c r="O241" s="199"/>
      <c r="P241" s="199"/>
      <c r="Q241" s="199"/>
      <c r="R241" s="199"/>
      <c r="S241" s="199"/>
      <c r="T241" s="199"/>
      <c r="U241" s="199"/>
      <c r="V241" s="199"/>
      <c r="W241" s="199"/>
      <c r="X241" s="199"/>
      <c r="Y241" s="200"/>
      <c r="Z241" s="213"/>
      <c r="AA241" s="201"/>
      <c r="AU241" s="11" t="s">
        <v>139</v>
      </c>
      <c r="AV241" s="11" t="s">
        <v>79</v>
      </c>
    </row>
    <row r="242" spans="2:66" s="1" customFormat="1" ht="22.5" customHeight="1">
      <c r="B242" s="27"/>
      <c r="C242" s="154" t="s">
        <v>511</v>
      </c>
      <c r="D242" s="154" t="s">
        <v>132</v>
      </c>
      <c r="E242" s="155" t="s">
        <v>512</v>
      </c>
      <c r="F242" s="156" t="s">
        <v>513</v>
      </c>
      <c r="G242" s="157" t="s">
        <v>135</v>
      </c>
      <c r="H242" s="158">
        <v>1</v>
      </c>
      <c r="I242" s="159">
        <v>0</v>
      </c>
      <c r="J242" s="159">
        <v>523</v>
      </c>
      <c r="K242" s="159">
        <f>ROUND(P242*H242,2)</f>
        <v>523</v>
      </c>
      <c r="L242" s="156" t="s">
        <v>136</v>
      </c>
      <c r="M242" s="181" t="str">
        <f t="shared" si="15"/>
        <v>Cena zvýšena</v>
      </c>
      <c r="N242" s="192" t="s">
        <v>1</v>
      </c>
      <c r="O242" s="193" t="s">
        <v>40</v>
      </c>
      <c r="P242" s="194">
        <f>I242+J242</f>
        <v>523</v>
      </c>
      <c r="Q242" s="194">
        <f>ROUND(I242*H242,2)</f>
        <v>0</v>
      </c>
      <c r="R242" s="194">
        <f>ROUND(J242*H242,2)</f>
        <v>523</v>
      </c>
      <c r="S242" s="195">
        <v>0</v>
      </c>
      <c r="T242" s="195">
        <f>S242*H242</f>
        <v>0</v>
      </c>
      <c r="U242" s="195">
        <v>0</v>
      </c>
      <c r="V242" s="195">
        <f>U242*H242</f>
        <v>0</v>
      </c>
      <c r="W242" s="195">
        <v>0</v>
      </c>
      <c r="X242" s="195">
        <f>W242*H242</f>
        <v>0</v>
      </c>
      <c r="Y242" s="196" t="s">
        <v>1</v>
      </c>
      <c r="Z242" s="213">
        <f t="shared" si="16"/>
        <v>3.0000000000000027</v>
      </c>
      <c r="AA242" s="197">
        <v>538.69000000000005</v>
      </c>
      <c r="AS242" s="11" t="s">
        <v>137</v>
      </c>
      <c r="AU242" s="11" t="s">
        <v>132</v>
      </c>
      <c r="AV242" s="11" t="s">
        <v>79</v>
      </c>
      <c r="AZ242" s="11" t="s">
        <v>130</v>
      </c>
      <c r="BF242" s="164">
        <f>IF(O242="základní",K242,0)</f>
        <v>523</v>
      </c>
      <c r="BG242" s="164">
        <f>IF(O242="snížená",K242,0)</f>
        <v>0</v>
      </c>
      <c r="BH242" s="164">
        <f>IF(O242="zákl. přenesená",K242,0)</f>
        <v>0</v>
      </c>
      <c r="BI242" s="164">
        <f>IF(O242="sníž. přenesená",K242,0)</f>
        <v>0</v>
      </c>
      <c r="BJ242" s="164">
        <f>IF(O242="nulová",K242,0)</f>
        <v>0</v>
      </c>
      <c r="BK242" s="11" t="s">
        <v>79</v>
      </c>
      <c r="BL242" s="164">
        <f>ROUND(P242*H242,2)</f>
        <v>523</v>
      </c>
      <c r="BM242" s="11" t="s">
        <v>137</v>
      </c>
      <c r="BN242" s="11" t="s">
        <v>514</v>
      </c>
    </row>
    <row r="243" spans="2:66" s="1" customFormat="1" ht="19.5">
      <c r="B243" s="27"/>
      <c r="C243" s="28"/>
      <c r="D243" s="165" t="s">
        <v>139</v>
      </c>
      <c r="E243" s="28"/>
      <c r="F243" s="166" t="s">
        <v>515</v>
      </c>
      <c r="G243" s="28"/>
      <c r="H243" s="28"/>
      <c r="I243" s="28"/>
      <c r="J243" s="28"/>
      <c r="K243" s="28"/>
      <c r="L243" s="28"/>
      <c r="M243" s="181"/>
      <c r="N243" s="198"/>
      <c r="O243" s="199"/>
      <c r="P243" s="199"/>
      <c r="Q243" s="199"/>
      <c r="R243" s="199"/>
      <c r="S243" s="199"/>
      <c r="T243" s="199"/>
      <c r="U243" s="199"/>
      <c r="V243" s="199"/>
      <c r="W243" s="199"/>
      <c r="X243" s="199"/>
      <c r="Y243" s="200"/>
      <c r="Z243" s="213"/>
      <c r="AA243" s="201"/>
      <c r="AU243" s="11" t="s">
        <v>139</v>
      </c>
      <c r="AV243" s="11" t="s">
        <v>79</v>
      </c>
    </row>
    <row r="244" spans="2:66" s="1" customFormat="1" ht="22.5" customHeight="1">
      <c r="B244" s="27"/>
      <c r="C244" s="154" t="s">
        <v>516</v>
      </c>
      <c r="D244" s="154" t="s">
        <v>132</v>
      </c>
      <c r="E244" s="155" t="s">
        <v>517</v>
      </c>
      <c r="F244" s="156" t="s">
        <v>518</v>
      </c>
      <c r="G244" s="157" t="s">
        <v>135</v>
      </c>
      <c r="H244" s="158">
        <v>1</v>
      </c>
      <c r="I244" s="159">
        <v>0</v>
      </c>
      <c r="J244" s="159">
        <v>523</v>
      </c>
      <c r="K244" s="159">
        <f>ROUND(P244*H244,2)</f>
        <v>523</v>
      </c>
      <c r="L244" s="156" t="s">
        <v>136</v>
      </c>
      <c r="M244" s="181" t="str">
        <f t="shared" si="15"/>
        <v>Cena zvýšena</v>
      </c>
      <c r="N244" s="192" t="s">
        <v>1</v>
      </c>
      <c r="O244" s="193" t="s">
        <v>40</v>
      </c>
      <c r="P244" s="194">
        <f>I244+J244</f>
        <v>523</v>
      </c>
      <c r="Q244" s="194">
        <f>ROUND(I244*H244,2)</f>
        <v>0</v>
      </c>
      <c r="R244" s="194">
        <f>ROUND(J244*H244,2)</f>
        <v>523</v>
      </c>
      <c r="S244" s="195">
        <v>0</v>
      </c>
      <c r="T244" s="195">
        <f>S244*H244</f>
        <v>0</v>
      </c>
      <c r="U244" s="195">
        <v>0</v>
      </c>
      <c r="V244" s="195">
        <f>U244*H244</f>
        <v>0</v>
      </c>
      <c r="W244" s="195">
        <v>0</v>
      </c>
      <c r="X244" s="195">
        <f>W244*H244</f>
        <v>0</v>
      </c>
      <c r="Y244" s="196" t="s">
        <v>1</v>
      </c>
      <c r="Z244" s="213">
        <f t="shared" si="16"/>
        <v>3.0000000000000027</v>
      </c>
      <c r="AA244" s="197">
        <v>538.69000000000005</v>
      </c>
      <c r="AS244" s="11" t="s">
        <v>137</v>
      </c>
      <c r="AU244" s="11" t="s">
        <v>132</v>
      </c>
      <c r="AV244" s="11" t="s">
        <v>79</v>
      </c>
      <c r="AZ244" s="11" t="s">
        <v>130</v>
      </c>
      <c r="BF244" s="164">
        <f>IF(O244="základní",K244,0)</f>
        <v>523</v>
      </c>
      <c r="BG244" s="164">
        <f>IF(O244="snížená",K244,0)</f>
        <v>0</v>
      </c>
      <c r="BH244" s="164">
        <f>IF(O244="zákl. přenesená",K244,0)</f>
        <v>0</v>
      </c>
      <c r="BI244" s="164">
        <f>IF(O244="sníž. přenesená",K244,0)</f>
        <v>0</v>
      </c>
      <c r="BJ244" s="164">
        <f>IF(O244="nulová",K244,0)</f>
        <v>0</v>
      </c>
      <c r="BK244" s="11" t="s">
        <v>79</v>
      </c>
      <c r="BL244" s="164">
        <f>ROUND(P244*H244,2)</f>
        <v>523</v>
      </c>
      <c r="BM244" s="11" t="s">
        <v>137</v>
      </c>
      <c r="BN244" s="11" t="s">
        <v>519</v>
      </c>
    </row>
    <row r="245" spans="2:66" s="1" customFormat="1" ht="19.5">
      <c r="B245" s="27"/>
      <c r="C245" s="28"/>
      <c r="D245" s="165" t="s">
        <v>139</v>
      </c>
      <c r="E245" s="28"/>
      <c r="F245" s="166" t="s">
        <v>520</v>
      </c>
      <c r="G245" s="28"/>
      <c r="H245" s="28"/>
      <c r="I245" s="28"/>
      <c r="J245" s="28"/>
      <c r="K245" s="28"/>
      <c r="L245" s="28"/>
      <c r="M245" s="181"/>
      <c r="N245" s="198"/>
      <c r="O245" s="199"/>
      <c r="P245" s="199"/>
      <c r="Q245" s="199"/>
      <c r="R245" s="199"/>
      <c r="S245" s="199"/>
      <c r="T245" s="199"/>
      <c r="U245" s="199"/>
      <c r="V245" s="199"/>
      <c r="W245" s="199"/>
      <c r="X245" s="199"/>
      <c r="Y245" s="200"/>
      <c r="Z245" s="213"/>
      <c r="AA245" s="201"/>
      <c r="AU245" s="11" t="s">
        <v>139</v>
      </c>
      <c r="AV245" s="11" t="s">
        <v>79</v>
      </c>
    </row>
    <row r="246" spans="2:66" s="1" customFormat="1" ht="22.5" customHeight="1">
      <c r="B246" s="27"/>
      <c r="C246" s="154" t="s">
        <v>521</v>
      </c>
      <c r="D246" s="154" t="s">
        <v>132</v>
      </c>
      <c r="E246" s="155" t="s">
        <v>522</v>
      </c>
      <c r="F246" s="156" t="s">
        <v>523</v>
      </c>
      <c r="G246" s="157" t="s">
        <v>135</v>
      </c>
      <c r="H246" s="158">
        <v>1</v>
      </c>
      <c r="I246" s="159">
        <v>0</v>
      </c>
      <c r="J246" s="159">
        <v>465</v>
      </c>
      <c r="K246" s="159">
        <f>ROUND(P246*H246,2)</f>
        <v>465</v>
      </c>
      <c r="L246" s="156" t="s">
        <v>136</v>
      </c>
      <c r="M246" s="181" t="str">
        <f t="shared" si="15"/>
        <v>Cena zvýšena</v>
      </c>
      <c r="N246" s="192" t="s">
        <v>1</v>
      </c>
      <c r="O246" s="193" t="s">
        <v>40</v>
      </c>
      <c r="P246" s="194">
        <f>I246+J246</f>
        <v>465</v>
      </c>
      <c r="Q246" s="194">
        <f>ROUND(I246*H246,2)</f>
        <v>0</v>
      </c>
      <c r="R246" s="194">
        <f>ROUND(J246*H246,2)</f>
        <v>465</v>
      </c>
      <c r="S246" s="195">
        <v>0</v>
      </c>
      <c r="T246" s="195">
        <f>S246*H246</f>
        <v>0</v>
      </c>
      <c r="U246" s="195">
        <v>0</v>
      </c>
      <c r="V246" s="195">
        <f>U246*H246</f>
        <v>0</v>
      </c>
      <c r="W246" s="195">
        <v>0</v>
      </c>
      <c r="X246" s="195">
        <f>W246*H246</f>
        <v>0</v>
      </c>
      <c r="Y246" s="196" t="s">
        <v>1</v>
      </c>
      <c r="Z246" s="213">
        <f t="shared" si="16"/>
        <v>3.0000000000000027</v>
      </c>
      <c r="AA246" s="197">
        <v>478.95</v>
      </c>
      <c r="AS246" s="11" t="s">
        <v>137</v>
      </c>
      <c r="AU246" s="11" t="s">
        <v>132</v>
      </c>
      <c r="AV246" s="11" t="s">
        <v>79</v>
      </c>
      <c r="AZ246" s="11" t="s">
        <v>130</v>
      </c>
      <c r="BF246" s="164">
        <f>IF(O246="základní",K246,0)</f>
        <v>465</v>
      </c>
      <c r="BG246" s="164">
        <f>IF(O246="snížená",K246,0)</f>
        <v>0</v>
      </c>
      <c r="BH246" s="164">
        <f>IF(O246="zákl. přenesená",K246,0)</f>
        <v>0</v>
      </c>
      <c r="BI246" s="164">
        <f>IF(O246="sníž. přenesená",K246,0)</f>
        <v>0</v>
      </c>
      <c r="BJ246" s="164">
        <f>IF(O246="nulová",K246,0)</f>
        <v>0</v>
      </c>
      <c r="BK246" s="11" t="s">
        <v>79</v>
      </c>
      <c r="BL246" s="164">
        <f>ROUND(P246*H246,2)</f>
        <v>465</v>
      </c>
      <c r="BM246" s="11" t="s">
        <v>137</v>
      </c>
      <c r="BN246" s="11" t="s">
        <v>524</v>
      </c>
    </row>
    <row r="247" spans="2:66" s="1" customFormat="1" ht="19.5">
      <c r="B247" s="27"/>
      <c r="C247" s="28"/>
      <c r="D247" s="165" t="s">
        <v>139</v>
      </c>
      <c r="E247" s="28"/>
      <c r="F247" s="166" t="s">
        <v>525</v>
      </c>
      <c r="G247" s="28"/>
      <c r="H247" s="28"/>
      <c r="I247" s="28"/>
      <c r="J247" s="28"/>
      <c r="K247" s="28"/>
      <c r="L247" s="28"/>
      <c r="M247" s="181"/>
      <c r="N247" s="198"/>
      <c r="O247" s="199"/>
      <c r="P247" s="199"/>
      <c r="Q247" s="199"/>
      <c r="R247" s="199"/>
      <c r="S247" s="199"/>
      <c r="T247" s="199"/>
      <c r="U247" s="199"/>
      <c r="V247" s="199"/>
      <c r="W247" s="199"/>
      <c r="X247" s="199"/>
      <c r="Y247" s="200"/>
      <c r="Z247" s="213"/>
      <c r="AA247" s="201"/>
      <c r="AU247" s="11" t="s">
        <v>139</v>
      </c>
      <c r="AV247" s="11" t="s">
        <v>79</v>
      </c>
    </row>
    <row r="248" spans="2:66" s="1" customFormat="1" ht="22.5" customHeight="1">
      <c r="B248" s="27"/>
      <c r="C248" s="154" t="s">
        <v>526</v>
      </c>
      <c r="D248" s="154" t="s">
        <v>132</v>
      </c>
      <c r="E248" s="155" t="s">
        <v>527</v>
      </c>
      <c r="F248" s="156" t="s">
        <v>528</v>
      </c>
      <c r="G248" s="157" t="s">
        <v>135</v>
      </c>
      <c r="H248" s="158">
        <v>1</v>
      </c>
      <c r="I248" s="159">
        <v>0</v>
      </c>
      <c r="J248" s="159">
        <v>3160</v>
      </c>
      <c r="K248" s="159">
        <f>ROUND(P248*H248,2)</f>
        <v>3160</v>
      </c>
      <c r="L248" s="156" t="s">
        <v>136</v>
      </c>
      <c r="M248" s="181" t="str">
        <f t="shared" si="15"/>
        <v>Cena zvýšena</v>
      </c>
      <c r="N248" s="192" t="s">
        <v>1</v>
      </c>
      <c r="O248" s="193" t="s">
        <v>40</v>
      </c>
      <c r="P248" s="194">
        <f>I248+J248</f>
        <v>3160</v>
      </c>
      <c r="Q248" s="194">
        <f>ROUND(I248*H248,2)</f>
        <v>0</v>
      </c>
      <c r="R248" s="194">
        <f>ROUND(J248*H248,2)</f>
        <v>3160</v>
      </c>
      <c r="S248" s="195">
        <v>0</v>
      </c>
      <c r="T248" s="195">
        <f>S248*H248</f>
        <v>0</v>
      </c>
      <c r="U248" s="195">
        <v>0</v>
      </c>
      <c r="V248" s="195">
        <f>U248*H248</f>
        <v>0</v>
      </c>
      <c r="W248" s="195">
        <v>0</v>
      </c>
      <c r="X248" s="195">
        <f>W248*H248</f>
        <v>0</v>
      </c>
      <c r="Y248" s="196" t="s">
        <v>1</v>
      </c>
      <c r="Z248" s="213">
        <f t="shared" si="16"/>
        <v>3.0000000000000027</v>
      </c>
      <c r="AA248" s="197">
        <v>3254.8</v>
      </c>
      <c r="AS248" s="11" t="s">
        <v>137</v>
      </c>
      <c r="AU248" s="11" t="s">
        <v>132</v>
      </c>
      <c r="AV248" s="11" t="s">
        <v>79</v>
      </c>
      <c r="AZ248" s="11" t="s">
        <v>130</v>
      </c>
      <c r="BF248" s="164">
        <f>IF(O248="základní",K248,0)</f>
        <v>3160</v>
      </c>
      <c r="BG248" s="164">
        <f>IF(O248="snížená",K248,0)</f>
        <v>0</v>
      </c>
      <c r="BH248" s="164">
        <f>IF(O248="zákl. přenesená",K248,0)</f>
        <v>0</v>
      </c>
      <c r="BI248" s="164">
        <f>IF(O248="sníž. přenesená",K248,0)</f>
        <v>0</v>
      </c>
      <c r="BJ248" s="164">
        <f>IF(O248="nulová",K248,0)</f>
        <v>0</v>
      </c>
      <c r="BK248" s="11" t="s">
        <v>79</v>
      </c>
      <c r="BL248" s="164">
        <f>ROUND(P248*H248,2)</f>
        <v>3160</v>
      </c>
      <c r="BM248" s="11" t="s">
        <v>137</v>
      </c>
      <c r="BN248" s="11" t="s">
        <v>529</v>
      </c>
    </row>
    <row r="249" spans="2:66" s="1" customFormat="1" ht="19.5">
      <c r="B249" s="27"/>
      <c r="C249" s="28"/>
      <c r="D249" s="165" t="s">
        <v>139</v>
      </c>
      <c r="E249" s="28"/>
      <c r="F249" s="166" t="s">
        <v>530</v>
      </c>
      <c r="G249" s="28"/>
      <c r="H249" s="28"/>
      <c r="I249" s="28"/>
      <c r="J249" s="28"/>
      <c r="K249" s="28"/>
      <c r="L249" s="28"/>
      <c r="M249" s="181"/>
      <c r="N249" s="198"/>
      <c r="O249" s="199"/>
      <c r="P249" s="199"/>
      <c r="Q249" s="199"/>
      <c r="R249" s="199"/>
      <c r="S249" s="199"/>
      <c r="T249" s="199"/>
      <c r="U249" s="199"/>
      <c r="V249" s="199"/>
      <c r="W249" s="199"/>
      <c r="X249" s="199"/>
      <c r="Y249" s="200"/>
      <c r="Z249" s="213"/>
      <c r="AA249" s="201"/>
      <c r="AU249" s="11" t="s">
        <v>139</v>
      </c>
      <c r="AV249" s="11" t="s">
        <v>79</v>
      </c>
    </row>
    <row r="250" spans="2:66" s="1" customFormat="1" ht="22.5" customHeight="1">
      <c r="B250" s="27"/>
      <c r="C250" s="154" t="s">
        <v>531</v>
      </c>
      <c r="D250" s="154" t="s">
        <v>132</v>
      </c>
      <c r="E250" s="155" t="s">
        <v>532</v>
      </c>
      <c r="F250" s="156" t="s">
        <v>533</v>
      </c>
      <c r="G250" s="157" t="s">
        <v>135</v>
      </c>
      <c r="H250" s="158">
        <v>1</v>
      </c>
      <c r="I250" s="159">
        <v>0</v>
      </c>
      <c r="J250" s="159">
        <v>2540</v>
      </c>
      <c r="K250" s="159">
        <f>ROUND(P250*H250,2)</f>
        <v>2540</v>
      </c>
      <c r="L250" s="156" t="s">
        <v>136</v>
      </c>
      <c r="M250" s="181" t="str">
        <f t="shared" si="15"/>
        <v>Cena zvýšena</v>
      </c>
      <c r="N250" s="192" t="s">
        <v>1</v>
      </c>
      <c r="O250" s="193" t="s">
        <v>40</v>
      </c>
      <c r="P250" s="194">
        <f>I250+J250</f>
        <v>2540</v>
      </c>
      <c r="Q250" s="194">
        <f>ROUND(I250*H250,2)</f>
        <v>0</v>
      </c>
      <c r="R250" s="194">
        <f>ROUND(J250*H250,2)</f>
        <v>2540</v>
      </c>
      <c r="S250" s="195">
        <v>0</v>
      </c>
      <c r="T250" s="195">
        <f>S250*H250</f>
        <v>0</v>
      </c>
      <c r="U250" s="195">
        <v>0</v>
      </c>
      <c r="V250" s="195">
        <f>U250*H250</f>
        <v>0</v>
      </c>
      <c r="W250" s="195">
        <v>0</v>
      </c>
      <c r="X250" s="195">
        <f>W250*H250</f>
        <v>0</v>
      </c>
      <c r="Y250" s="196" t="s">
        <v>1</v>
      </c>
      <c r="Z250" s="213">
        <f t="shared" si="16"/>
        <v>3.0000000000000027</v>
      </c>
      <c r="AA250" s="197">
        <v>2616.1999999999998</v>
      </c>
      <c r="AS250" s="11" t="s">
        <v>137</v>
      </c>
      <c r="AU250" s="11" t="s">
        <v>132</v>
      </c>
      <c r="AV250" s="11" t="s">
        <v>79</v>
      </c>
      <c r="AZ250" s="11" t="s">
        <v>130</v>
      </c>
      <c r="BF250" s="164">
        <f>IF(O250="základní",K250,0)</f>
        <v>2540</v>
      </c>
      <c r="BG250" s="164">
        <f>IF(O250="snížená",K250,0)</f>
        <v>0</v>
      </c>
      <c r="BH250" s="164">
        <f>IF(O250="zákl. přenesená",K250,0)</f>
        <v>0</v>
      </c>
      <c r="BI250" s="164">
        <f>IF(O250="sníž. přenesená",K250,0)</f>
        <v>0</v>
      </c>
      <c r="BJ250" s="164">
        <f>IF(O250="nulová",K250,0)</f>
        <v>0</v>
      </c>
      <c r="BK250" s="11" t="s">
        <v>79</v>
      </c>
      <c r="BL250" s="164">
        <f>ROUND(P250*H250,2)</f>
        <v>2540</v>
      </c>
      <c r="BM250" s="11" t="s">
        <v>137</v>
      </c>
      <c r="BN250" s="11" t="s">
        <v>534</v>
      </c>
    </row>
    <row r="251" spans="2:66" s="1" customFormat="1" ht="19.5">
      <c r="B251" s="27"/>
      <c r="C251" s="28"/>
      <c r="D251" s="165" t="s">
        <v>139</v>
      </c>
      <c r="E251" s="28"/>
      <c r="F251" s="166" t="s">
        <v>535</v>
      </c>
      <c r="G251" s="28"/>
      <c r="H251" s="28"/>
      <c r="I251" s="28"/>
      <c r="J251" s="28"/>
      <c r="K251" s="28"/>
      <c r="L251" s="28"/>
      <c r="M251" s="181"/>
      <c r="N251" s="198"/>
      <c r="O251" s="199"/>
      <c r="P251" s="199"/>
      <c r="Q251" s="199"/>
      <c r="R251" s="199"/>
      <c r="S251" s="199"/>
      <c r="T251" s="199"/>
      <c r="U251" s="199"/>
      <c r="V251" s="199"/>
      <c r="W251" s="199"/>
      <c r="X251" s="199"/>
      <c r="Y251" s="200"/>
      <c r="Z251" s="213"/>
      <c r="AA251" s="201"/>
      <c r="AU251" s="11" t="s">
        <v>139</v>
      </c>
      <c r="AV251" s="11" t="s">
        <v>79</v>
      </c>
    </row>
    <row r="252" spans="2:66" s="1" customFormat="1" ht="22.5" customHeight="1">
      <c r="B252" s="27"/>
      <c r="C252" s="154" t="s">
        <v>536</v>
      </c>
      <c r="D252" s="154" t="s">
        <v>132</v>
      </c>
      <c r="E252" s="155" t="s">
        <v>537</v>
      </c>
      <c r="F252" s="156" t="s">
        <v>538</v>
      </c>
      <c r="G252" s="157" t="s">
        <v>135</v>
      </c>
      <c r="H252" s="158">
        <v>1</v>
      </c>
      <c r="I252" s="159">
        <v>0</v>
      </c>
      <c r="J252" s="159">
        <v>1400</v>
      </c>
      <c r="K252" s="159">
        <f>ROUND(P252*H252,2)</f>
        <v>1400</v>
      </c>
      <c r="L252" s="156" t="s">
        <v>136</v>
      </c>
      <c r="M252" s="181" t="str">
        <f t="shared" si="15"/>
        <v>Cena zvýšena</v>
      </c>
      <c r="N252" s="192" t="s">
        <v>1</v>
      </c>
      <c r="O252" s="193" t="s">
        <v>40</v>
      </c>
      <c r="P252" s="194">
        <f>I252+J252</f>
        <v>1400</v>
      </c>
      <c r="Q252" s="194">
        <f>ROUND(I252*H252,2)</f>
        <v>0</v>
      </c>
      <c r="R252" s="194">
        <f>ROUND(J252*H252,2)</f>
        <v>1400</v>
      </c>
      <c r="S252" s="195">
        <v>0</v>
      </c>
      <c r="T252" s="195">
        <f>S252*H252</f>
        <v>0</v>
      </c>
      <c r="U252" s="195">
        <v>0</v>
      </c>
      <c r="V252" s="195">
        <f>U252*H252</f>
        <v>0</v>
      </c>
      <c r="W252" s="195">
        <v>0</v>
      </c>
      <c r="X252" s="195">
        <f>W252*H252</f>
        <v>0</v>
      </c>
      <c r="Y252" s="196" t="s">
        <v>1</v>
      </c>
      <c r="Z252" s="213">
        <f t="shared" si="16"/>
        <v>3.0000000000000027</v>
      </c>
      <c r="AA252" s="197">
        <v>1442</v>
      </c>
      <c r="AS252" s="11" t="s">
        <v>137</v>
      </c>
      <c r="AU252" s="11" t="s">
        <v>132</v>
      </c>
      <c r="AV252" s="11" t="s">
        <v>79</v>
      </c>
      <c r="AZ252" s="11" t="s">
        <v>130</v>
      </c>
      <c r="BF252" s="164">
        <f>IF(O252="základní",K252,0)</f>
        <v>1400</v>
      </c>
      <c r="BG252" s="164">
        <f>IF(O252="snížená",K252,0)</f>
        <v>0</v>
      </c>
      <c r="BH252" s="164">
        <f>IF(O252="zákl. přenesená",K252,0)</f>
        <v>0</v>
      </c>
      <c r="BI252" s="164">
        <f>IF(O252="sníž. přenesená",K252,0)</f>
        <v>0</v>
      </c>
      <c r="BJ252" s="164">
        <f>IF(O252="nulová",K252,0)</f>
        <v>0</v>
      </c>
      <c r="BK252" s="11" t="s">
        <v>79</v>
      </c>
      <c r="BL252" s="164">
        <f>ROUND(P252*H252,2)</f>
        <v>1400</v>
      </c>
      <c r="BM252" s="11" t="s">
        <v>137</v>
      </c>
      <c r="BN252" s="11" t="s">
        <v>539</v>
      </c>
    </row>
    <row r="253" spans="2:66" s="1" customFormat="1" ht="19.5">
      <c r="B253" s="27"/>
      <c r="C253" s="28"/>
      <c r="D253" s="165" t="s">
        <v>139</v>
      </c>
      <c r="E253" s="28"/>
      <c r="F253" s="166" t="s">
        <v>540</v>
      </c>
      <c r="G253" s="28"/>
      <c r="H253" s="28"/>
      <c r="I253" s="28"/>
      <c r="J253" s="28"/>
      <c r="K253" s="28"/>
      <c r="L253" s="28"/>
      <c r="M253" s="181"/>
      <c r="N253" s="198"/>
      <c r="O253" s="199"/>
      <c r="P253" s="199"/>
      <c r="Q253" s="199"/>
      <c r="R253" s="199"/>
      <c r="S253" s="199"/>
      <c r="T253" s="199"/>
      <c r="U253" s="199"/>
      <c r="V253" s="199"/>
      <c r="W253" s="199"/>
      <c r="X253" s="199"/>
      <c r="Y253" s="200"/>
      <c r="Z253" s="213"/>
      <c r="AA253" s="201"/>
      <c r="AU253" s="11" t="s">
        <v>139</v>
      </c>
      <c r="AV253" s="11" t="s">
        <v>79</v>
      </c>
    </row>
    <row r="254" spans="2:66" s="1" customFormat="1" ht="22.5" customHeight="1">
      <c r="B254" s="27"/>
      <c r="C254" s="154" t="s">
        <v>541</v>
      </c>
      <c r="D254" s="154" t="s">
        <v>132</v>
      </c>
      <c r="E254" s="155" t="s">
        <v>542</v>
      </c>
      <c r="F254" s="156" t="s">
        <v>543</v>
      </c>
      <c r="G254" s="157" t="s">
        <v>135</v>
      </c>
      <c r="H254" s="158">
        <v>1</v>
      </c>
      <c r="I254" s="159">
        <v>0</v>
      </c>
      <c r="J254" s="159">
        <v>1790</v>
      </c>
      <c r="K254" s="159">
        <f>ROUND(P254*H254,2)</f>
        <v>1790</v>
      </c>
      <c r="L254" s="156" t="s">
        <v>136</v>
      </c>
      <c r="M254" s="181" t="str">
        <f t="shared" si="15"/>
        <v>Cena zvýšena</v>
      </c>
      <c r="N254" s="192" t="s">
        <v>1</v>
      </c>
      <c r="O254" s="193" t="s">
        <v>40</v>
      </c>
      <c r="P254" s="194">
        <f>I254+J254</f>
        <v>1790</v>
      </c>
      <c r="Q254" s="194">
        <f>ROUND(I254*H254,2)</f>
        <v>0</v>
      </c>
      <c r="R254" s="194">
        <f>ROUND(J254*H254,2)</f>
        <v>1790</v>
      </c>
      <c r="S254" s="195">
        <v>0</v>
      </c>
      <c r="T254" s="195">
        <f>S254*H254</f>
        <v>0</v>
      </c>
      <c r="U254" s="195">
        <v>0</v>
      </c>
      <c r="V254" s="195">
        <f>U254*H254</f>
        <v>0</v>
      </c>
      <c r="W254" s="195">
        <v>0</v>
      </c>
      <c r="X254" s="195">
        <f>W254*H254</f>
        <v>0</v>
      </c>
      <c r="Y254" s="196" t="s">
        <v>1</v>
      </c>
      <c r="Z254" s="213">
        <f t="shared" si="16"/>
        <v>3.0000000000000027</v>
      </c>
      <c r="AA254" s="197">
        <v>1843.7</v>
      </c>
      <c r="AS254" s="11" t="s">
        <v>137</v>
      </c>
      <c r="AU254" s="11" t="s">
        <v>132</v>
      </c>
      <c r="AV254" s="11" t="s">
        <v>79</v>
      </c>
      <c r="AZ254" s="11" t="s">
        <v>130</v>
      </c>
      <c r="BF254" s="164">
        <f>IF(O254="základní",K254,0)</f>
        <v>1790</v>
      </c>
      <c r="BG254" s="164">
        <f>IF(O254="snížená",K254,0)</f>
        <v>0</v>
      </c>
      <c r="BH254" s="164">
        <f>IF(O254="zákl. přenesená",K254,0)</f>
        <v>0</v>
      </c>
      <c r="BI254" s="164">
        <f>IF(O254="sníž. přenesená",K254,0)</f>
        <v>0</v>
      </c>
      <c r="BJ254" s="164">
        <f>IF(O254="nulová",K254,0)</f>
        <v>0</v>
      </c>
      <c r="BK254" s="11" t="s">
        <v>79</v>
      </c>
      <c r="BL254" s="164">
        <f>ROUND(P254*H254,2)</f>
        <v>1790</v>
      </c>
      <c r="BM254" s="11" t="s">
        <v>137</v>
      </c>
      <c r="BN254" s="11" t="s">
        <v>544</v>
      </c>
    </row>
    <row r="255" spans="2:66" s="1" customFormat="1" ht="19.5">
      <c r="B255" s="27"/>
      <c r="C255" s="28"/>
      <c r="D255" s="165" t="s">
        <v>139</v>
      </c>
      <c r="E255" s="28"/>
      <c r="F255" s="166" t="s">
        <v>545</v>
      </c>
      <c r="G255" s="28"/>
      <c r="H255" s="28"/>
      <c r="I255" s="28"/>
      <c r="J255" s="28"/>
      <c r="K255" s="28"/>
      <c r="L255" s="28"/>
      <c r="M255" s="181"/>
      <c r="N255" s="198"/>
      <c r="O255" s="199"/>
      <c r="P255" s="199"/>
      <c r="Q255" s="199"/>
      <c r="R255" s="199"/>
      <c r="S255" s="199"/>
      <c r="T255" s="199"/>
      <c r="U255" s="199"/>
      <c r="V255" s="199"/>
      <c r="W255" s="199"/>
      <c r="X255" s="199"/>
      <c r="Y255" s="200"/>
      <c r="Z255" s="213"/>
      <c r="AA255" s="201"/>
      <c r="AU255" s="11" t="s">
        <v>139</v>
      </c>
      <c r="AV255" s="11" t="s">
        <v>79</v>
      </c>
    </row>
    <row r="256" spans="2:66" s="1" customFormat="1" ht="22.5" customHeight="1">
      <c r="B256" s="27"/>
      <c r="C256" s="154" t="s">
        <v>546</v>
      </c>
      <c r="D256" s="154" t="s">
        <v>132</v>
      </c>
      <c r="E256" s="155" t="s">
        <v>547</v>
      </c>
      <c r="F256" s="156" t="s">
        <v>548</v>
      </c>
      <c r="G256" s="157" t="s">
        <v>135</v>
      </c>
      <c r="H256" s="158">
        <v>1</v>
      </c>
      <c r="I256" s="159">
        <v>0</v>
      </c>
      <c r="J256" s="159">
        <v>982</v>
      </c>
      <c r="K256" s="159">
        <f>ROUND(P256*H256,2)</f>
        <v>982</v>
      </c>
      <c r="L256" s="156" t="s">
        <v>136</v>
      </c>
      <c r="M256" s="181" t="str">
        <f t="shared" si="15"/>
        <v>Cena zvýšena</v>
      </c>
      <c r="N256" s="192" t="s">
        <v>1</v>
      </c>
      <c r="O256" s="193" t="s">
        <v>40</v>
      </c>
      <c r="P256" s="194">
        <f>I256+J256</f>
        <v>982</v>
      </c>
      <c r="Q256" s="194">
        <f>ROUND(I256*H256,2)</f>
        <v>0</v>
      </c>
      <c r="R256" s="194">
        <f>ROUND(J256*H256,2)</f>
        <v>982</v>
      </c>
      <c r="S256" s="195">
        <v>0</v>
      </c>
      <c r="T256" s="195">
        <f>S256*H256</f>
        <v>0</v>
      </c>
      <c r="U256" s="195">
        <v>0</v>
      </c>
      <c r="V256" s="195">
        <f>U256*H256</f>
        <v>0</v>
      </c>
      <c r="W256" s="195">
        <v>0</v>
      </c>
      <c r="X256" s="195">
        <f>W256*H256</f>
        <v>0</v>
      </c>
      <c r="Y256" s="196" t="s">
        <v>1</v>
      </c>
      <c r="Z256" s="213">
        <f t="shared" si="16"/>
        <v>3.0000000000000027</v>
      </c>
      <c r="AA256" s="197">
        <v>1011.46</v>
      </c>
      <c r="AS256" s="11" t="s">
        <v>137</v>
      </c>
      <c r="AU256" s="11" t="s">
        <v>132</v>
      </c>
      <c r="AV256" s="11" t="s">
        <v>79</v>
      </c>
      <c r="AZ256" s="11" t="s">
        <v>130</v>
      </c>
      <c r="BF256" s="164">
        <f>IF(O256="základní",K256,0)</f>
        <v>982</v>
      </c>
      <c r="BG256" s="164">
        <f>IF(O256="snížená",K256,0)</f>
        <v>0</v>
      </c>
      <c r="BH256" s="164">
        <f>IF(O256="zákl. přenesená",K256,0)</f>
        <v>0</v>
      </c>
      <c r="BI256" s="164">
        <f>IF(O256="sníž. přenesená",K256,0)</f>
        <v>0</v>
      </c>
      <c r="BJ256" s="164">
        <f>IF(O256="nulová",K256,0)</f>
        <v>0</v>
      </c>
      <c r="BK256" s="11" t="s">
        <v>79</v>
      </c>
      <c r="BL256" s="164">
        <f>ROUND(P256*H256,2)</f>
        <v>982</v>
      </c>
      <c r="BM256" s="11" t="s">
        <v>137</v>
      </c>
      <c r="BN256" s="11" t="s">
        <v>549</v>
      </c>
    </row>
    <row r="257" spans="2:66" s="1" customFormat="1" ht="19.5">
      <c r="B257" s="27"/>
      <c r="C257" s="28"/>
      <c r="D257" s="165" t="s">
        <v>139</v>
      </c>
      <c r="E257" s="28"/>
      <c r="F257" s="166" t="s">
        <v>550</v>
      </c>
      <c r="G257" s="28"/>
      <c r="H257" s="28"/>
      <c r="I257" s="28"/>
      <c r="J257" s="28"/>
      <c r="K257" s="28"/>
      <c r="L257" s="28"/>
      <c r="M257" s="181"/>
      <c r="N257" s="198"/>
      <c r="O257" s="199"/>
      <c r="P257" s="199"/>
      <c r="Q257" s="199"/>
      <c r="R257" s="199"/>
      <c r="S257" s="199"/>
      <c r="T257" s="199"/>
      <c r="U257" s="199"/>
      <c r="V257" s="199"/>
      <c r="W257" s="199"/>
      <c r="X257" s="199"/>
      <c r="Y257" s="200"/>
      <c r="Z257" s="213"/>
      <c r="AA257" s="201"/>
      <c r="AU257" s="11" t="s">
        <v>139</v>
      </c>
      <c r="AV257" s="11" t="s">
        <v>79</v>
      </c>
    </row>
    <row r="258" spans="2:66" s="1" customFormat="1" ht="22.5" customHeight="1">
      <c r="B258" s="27"/>
      <c r="C258" s="154" t="s">
        <v>551</v>
      </c>
      <c r="D258" s="154" t="s">
        <v>132</v>
      </c>
      <c r="E258" s="155" t="s">
        <v>552</v>
      </c>
      <c r="F258" s="156" t="s">
        <v>553</v>
      </c>
      <c r="G258" s="157" t="s">
        <v>135</v>
      </c>
      <c r="H258" s="158">
        <v>1</v>
      </c>
      <c r="I258" s="159">
        <v>0</v>
      </c>
      <c r="J258" s="159">
        <v>1540</v>
      </c>
      <c r="K258" s="159">
        <f>ROUND(P258*H258,2)</f>
        <v>1540</v>
      </c>
      <c r="L258" s="156" t="s">
        <v>136</v>
      </c>
      <c r="M258" s="181" t="str">
        <f t="shared" si="15"/>
        <v>Cena zvýšena</v>
      </c>
      <c r="N258" s="192" t="s">
        <v>1</v>
      </c>
      <c r="O258" s="193" t="s">
        <v>40</v>
      </c>
      <c r="P258" s="194">
        <f>I258+J258</f>
        <v>1540</v>
      </c>
      <c r="Q258" s="194">
        <f>ROUND(I258*H258,2)</f>
        <v>0</v>
      </c>
      <c r="R258" s="194">
        <f>ROUND(J258*H258,2)</f>
        <v>1540</v>
      </c>
      <c r="S258" s="195">
        <v>0</v>
      </c>
      <c r="T258" s="195">
        <f>S258*H258</f>
        <v>0</v>
      </c>
      <c r="U258" s="195">
        <v>0</v>
      </c>
      <c r="V258" s="195">
        <f>U258*H258</f>
        <v>0</v>
      </c>
      <c r="W258" s="195">
        <v>0</v>
      </c>
      <c r="X258" s="195">
        <f>W258*H258</f>
        <v>0</v>
      </c>
      <c r="Y258" s="196" t="s">
        <v>1</v>
      </c>
      <c r="Z258" s="213">
        <f t="shared" si="16"/>
        <v>3.0000000000000027</v>
      </c>
      <c r="AA258" s="197">
        <v>1586.2</v>
      </c>
      <c r="AS258" s="11" t="s">
        <v>137</v>
      </c>
      <c r="AU258" s="11" t="s">
        <v>132</v>
      </c>
      <c r="AV258" s="11" t="s">
        <v>79</v>
      </c>
      <c r="AZ258" s="11" t="s">
        <v>130</v>
      </c>
      <c r="BF258" s="164">
        <f>IF(O258="základní",K258,0)</f>
        <v>1540</v>
      </c>
      <c r="BG258" s="164">
        <f>IF(O258="snížená",K258,0)</f>
        <v>0</v>
      </c>
      <c r="BH258" s="164">
        <f>IF(O258="zákl. přenesená",K258,0)</f>
        <v>0</v>
      </c>
      <c r="BI258" s="164">
        <f>IF(O258="sníž. přenesená",K258,0)</f>
        <v>0</v>
      </c>
      <c r="BJ258" s="164">
        <f>IF(O258="nulová",K258,0)</f>
        <v>0</v>
      </c>
      <c r="BK258" s="11" t="s">
        <v>79</v>
      </c>
      <c r="BL258" s="164">
        <f>ROUND(P258*H258,2)</f>
        <v>1540</v>
      </c>
      <c r="BM258" s="11" t="s">
        <v>137</v>
      </c>
      <c r="BN258" s="11" t="s">
        <v>554</v>
      </c>
    </row>
    <row r="259" spans="2:66" s="1" customFormat="1" ht="19.5">
      <c r="B259" s="27"/>
      <c r="C259" s="28"/>
      <c r="D259" s="165" t="s">
        <v>139</v>
      </c>
      <c r="E259" s="28"/>
      <c r="F259" s="166" t="s">
        <v>555</v>
      </c>
      <c r="G259" s="28"/>
      <c r="H259" s="28"/>
      <c r="I259" s="28"/>
      <c r="J259" s="28"/>
      <c r="K259" s="28"/>
      <c r="L259" s="28"/>
      <c r="M259" s="181"/>
      <c r="N259" s="198"/>
      <c r="O259" s="199"/>
      <c r="P259" s="199"/>
      <c r="Q259" s="199"/>
      <c r="R259" s="199"/>
      <c r="S259" s="199"/>
      <c r="T259" s="199"/>
      <c r="U259" s="199"/>
      <c r="V259" s="199"/>
      <c r="W259" s="199"/>
      <c r="X259" s="199"/>
      <c r="Y259" s="200"/>
      <c r="Z259" s="213"/>
      <c r="AA259" s="201"/>
      <c r="AU259" s="11" t="s">
        <v>139</v>
      </c>
      <c r="AV259" s="11" t="s">
        <v>79</v>
      </c>
    </row>
    <row r="260" spans="2:66" s="1" customFormat="1" ht="22.5" customHeight="1">
      <c r="B260" s="27"/>
      <c r="C260" s="154" t="s">
        <v>556</v>
      </c>
      <c r="D260" s="154" t="s">
        <v>132</v>
      </c>
      <c r="E260" s="155" t="s">
        <v>557</v>
      </c>
      <c r="F260" s="156" t="s">
        <v>558</v>
      </c>
      <c r="G260" s="157" t="s">
        <v>135</v>
      </c>
      <c r="H260" s="158">
        <v>1</v>
      </c>
      <c r="I260" s="159">
        <v>0</v>
      </c>
      <c r="J260" s="159">
        <v>2200</v>
      </c>
      <c r="K260" s="159">
        <f>ROUND(P260*H260,2)</f>
        <v>2200</v>
      </c>
      <c r="L260" s="156" t="s">
        <v>136</v>
      </c>
      <c r="M260" s="181" t="str">
        <f t="shared" si="15"/>
        <v>Cena zvýšena</v>
      </c>
      <c r="N260" s="192" t="s">
        <v>1</v>
      </c>
      <c r="O260" s="193" t="s">
        <v>40</v>
      </c>
      <c r="P260" s="194">
        <f>I260+J260</f>
        <v>2200</v>
      </c>
      <c r="Q260" s="194">
        <f>ROUND(I260*H260,2)</f>
        <v>0</v>
      </c>
      <c r="R260" s="194">
        <f>ROUND(J260*H260,2)</f>
        <v>2200</v>
      </c>
      <c r="S260" s="195">
        <v>0</v>
      </c>
      <c r="T260" s="195">
        <f>S260*H260</f>
        <v>0</v>
      </c>
      <c r="U260" s="195">
        <v>0</v>
      </c>
      <c r="V260" s="195">
        <f>U260*H260</f>
        <v>0</v>
      </c>
      <c r="W260" s="195">
        <v>0</v>
      </c>
      <c r="X260" s="195">
        <f>W260*H260</f>
        <v>0</v>
      </c>
      <c r="Y260" s="196" t="s">
        <v>1</v>
      </c>
      <c r="Z260" s="213">
        <f t="shared" si="16"/>
        <v>3.0000000000000027</v>
      </c>
      <c r="AA260" s="197">
        <v>2266</v>
      </c>
      <c r="AS260" s="11" t="s">
        <v>137</v>
      </c>
      <c r="AU260" s="11" t="s">
        <v>132</v>
      </c>
      <c r="AV260" s="11" t="s">
        <v>79</v>
      </c>
      <c r="AZ260" s="11" t="s">
        <v>130</v>
      </c>
      <c r="BF260" s="164">
        <f>IF(O260="základní",K260,0)</f>
        <v>2200</v>
      </c>
      <c r="BG260" s="164">
        <f>IF(O260="snížená",K260,0)</f>
        <v>0</v>
      </c>
      <c r="BH260" s="164">
        <f>IF(O260="zákl. přenesená",K260,0)</f>
        <v>0</v>
      </c>
      <c r="BI260" s="164">
        <f>IF(O260="sníž. přenesená",K260,0)</f>
        <v>0</v>
      </c>
      <c r="BJ260" s="164">
        <f>IF(O260="nulová",K260,0)</f>
        <v>0</v>
      </c>
      <c r="BK260" s="11" t="s">
        <v>79</v>
      </c>
      <c r="BL260" s="164">
        <f>ROUND(P260*H260,2)</f>
        <v>2200</v>
      </c>
      <c r="BM260" s="11" t="s">
        <v>137</v>
      </c>
      <c r="BN260" s="11" t="s">
        <v>559</v>
      </c>
    </row>
    <row r="261" spans="2:66" s="1" customFormat="1" ht="19.5">
      <c r="B261" s="27"/>
      <c r="C261" s="28"/>
      <c r="D261" s="165" t="s">
        <v>139</v>
      </c>
      <c r="E261" s="28"/>
      <c r="F261" s="166" t="s">
        <v>560</v>
      </c>
      <c r="G261" s="28"/>
      <c r="H261" s="28"/>
      <c r="I261" s="28"/>
      <c r="J261" s="28"/>
      <c r="K261" s="28"/>
      <c r="L261" s="28"/>
      <c r="M261" s="181"/>
      <c r="N261" s="198"/>
      <c r="O261" s="199"/>
      <c r="P261" s="199"/>
      <c r="Q261" s="199"/>
      <c r="R261" s="199"/>
      <c r="S261" s="199"/>
      <c r="T261" s="199"/>
      <c r="U261" s="199"/>
      <c r="V261" s="199"/>
      <c r="W261" s="199"/>
      <c r="X261" s="199"/>
      <c r="Y261" s="200"/>
      <c r="Z261" s="213"/>
      <c r="AA261" s="201"/>
      <c r="AU261" s="11" t="s">
        <v>139</v>
      </c>
      <c r="AV261" s="11" t="s">
        <v>79</v>
      </c>
    </row>
    <row r="262" spans="2:66" s="1" customFormat="1" ht="22.5" customHeight="1">
      <c r="B262" s="27"/>
      <c r="C262" s="154" t="s">
        <v>561</v>
      </c>
      <c r="D262" s="154" t="s">
        <v>132</v>
      </c>
      <c r="E262" s="155" t="s">
        <v>562</v>
      </c>
      <c r="F262" s="156" t="s">
        <v>563</v>
      </c>
      <c r="G262" s="157" t="s">
        <v>135</v>
      </c>
      <c r="H262" s="158">
        <v>1</v>
      </c>
      <c r="I262" s="159">
        <v>0</v>
      </c>
      <c r="J262" s="159">
        <v>1210</v>
      </c>
      <c r="K262" s="159">
        <f>ROUND(P262*H262,2)</f>
        <v>1210</v>
      </c>
      <c r="L262" s="156" t="s">
        <v>136</v>
      </c>
      <c r="M262" s="181" t="str">
        <f t="shared" si="15"/>
        <v>Cena zvýšena</v>
      </c>
      <c r="N262" s="192" t="s">
        <v>1</v>
      </c>
      <c r="O262" s="193" t="s">
        <v>40</v>
      </c>
      <c r="P262" s="194">
        <f>I262+J262</f>
        <v>1210</v>
      </c>
      <c r="Q262" s="194">
        <f>ROUND(I262*H262,2)</f>
        <v>0</v>
      </c>
      <c r="R262" s="194">
        <f>ROUND(J262*H262,2)</f>
        <v>1210</v>
      </c>
      <c r="S262" s="195">
        <v>0</v>
      </c>
      <c r="T262" s="195">
        <f>S262*H262</f>
        <v>0</v>
      </c>
      <c r="U262" s="195">
        <v>0</v>
      </c>
      <c r="V262" s="195">
        <f>U262*H262</f>
        <v>0</v>
      </c>
      <c r="W262" s="195">
        <v>0</v>
      </c>
      <c r="X262" s="195">
        <f>W262*H262</f>
        <v>0</v>
      </c>
      <c r="Y262" s="196" t="s">
        <v>1</v>
      </c>
      <c r="Z262" s="213">
        <f t="shared" si="16"/>
        <v>3.0000000000000027</v>
      </c>
      <c r="AA262" s="197">
        <v>1246.3</v>
      </c>
      <c r="AS262" s="11" t="s">
        <v>137</v>
      </c>
      <c r="AU262" s="11" t="s">
        <v>132</v>
      </c>
      <c r="AV262" s="11" t="s">
        <v>79</v>
      </c>
      <c r="AZ262" s="11" t="s">
        <v>130</v>
      </c>
      <c r="BF262" s="164">
        <f>IF(O262="základní",K262,0)</f>
        <v>1210</v>
      </c>
      <c r="BG262" s="164">
        <f>IF(O262="snížená",K262,0)</f>
        <v>0</v>
      </c>
      <c r="BH262" s="164">
        <f>IF(O262="zákl. přenesená",K262,0)</f>
        <v>0</v>
      </c>
      <c r="BI262" s="164">
        <f>IF(O262="sníž. přenesená",K262,0)</f>
        <v>0</v>
      </c>
      <c r="BJ262" s="164">
        <f>IF(O262="nulová",K262,0)</f>
        <v>0</v>
      </c>
      <c r="BK262" s="11" t="s">
        <v>79</v>
      </c>
      <c r="BL262" s="164">
        <f>ROUND(P262*H262,2)</f>
        <v>1210</v>
      </c>
      <c r="BM262" s="11" t="s">
        <v>137</v>
      </c>
      <c r="BN262" s="11" t="s">
        <v>564</v>
      </c>
    </row>
    <row r="263" spans="2:66" s="1" customFormat="1" ht="19.5">
      <c r="B263" s="27"/>
      <c r="C263" s="28"/>
      <c r="D263" s="165" t="s">
        <v>139</v>
      </c>
      <c r="E263" s="28"/>
      <c r="F263" s="166" t="s">
        <v>565</v>
      </c>
      <c r="G263" s="28"/>
      <c r="H263" s="28"/>
      <c r="I263" s="28"/>
      <c r="J263" s="28"/>
      <c r="K263" s="28"/>
      <c r="L263" s="28"/>
      <c r="M263" s="181"/>
      <c r="N263" s="198"/>
      <c r="O263" s="199"/>
      <c r="P263" s="199"/>
      <c r="Q263" s="199"/>
      <c r="R263" s="199"/>
      <c r="S263" s="199"/>
      <c r="T263" s="199"/>
      <c r="U263" s="199"/>
      <c r="V263" s="199"/>
      <c r="W263" s="199"/>
      <c r="X263" s="199"/>
      <c r="Y263" s="200"/>
      <c r="Z263" s="213"/>
      <c r="AA263" s="201"/>
      <c r="AU263" s="11" t="s">
        <v>139</v>
      </c>
      <c r="AV263" s="11" t="s">
        <v>79</v>
      </c>
    </row>
    <row r="264" spans="2:66" s="1" customFormat="1" ht="22.5" customHeight="1">
      <c r="B264" s="27"/>
      <c r="C264" s="154" t="s">
        <v>566</v>
      </c>
      <c r="D264" s="154" t="s">
        <v>132</v>
      </c>
      <c r="E264" s="155" t="s">
        <v>567</v>
      </c>
      <c r="F264" s="156" t="s">
        <v>568</v>
      </c>
      <c r="G264" s="157" t="s">
        <v>135</v>
      </c>
      <c r="H264" s="158">
        <v>1</v>
      </c>
      <c r="I264" s="159">
        <v>0</v>
      </c>
      <c r="J264" s="159">
        <v>3750</v>
      </c>
      <c r="K264" s="159">
        <f>ROUND(P264*H264,2)</f>
        <v>3750</v>
      </c>
      <c r="L264" s="156" t="s">
        <v>136</v>
      </c>
      <c r="M264" s="181" t="str">
        <f t="shared" si="15"/>
        <v>Cena zvýšena</v>
      </c>
      <c r="N264" s="192" t="s">
        <v>1</v>
      </c>
      <c r="O264" s="193" t="s">
        <v>40</v>
      </c>
      <c r="P264" s="194">
        <f>I264+J264</f>
        <v>3750</v>
      </c>
      <c r="Q264" s="194">
        <f>ROUND(I264*H264,2)</f>
        <v>0</v>
      </c>
      <c r="R264" s="194">
        <f>ROUND(J264*H264,2)</f>
        <v>3750</v>
      </c>
      <c r="S264" s="195">
        <v>0</v>
      </c>
      <c r="T264" s="195">
        <f>S264*H264</f>
        <v>0</v>
      </c>
      <c r="U264" s="195">
        <v>0</v>
      </c>
      <c r="V264" s="195">
        <f>U264*H264</f>
        <v>0</v>
      </c>
      <c r="W264" s="195">
        <v>0</v>
      </c>
      <c r="X264" s="195">
        <f>W264*H264</f>
        <v>0</v>
      </c>
      <c r="Y264" s="196" t="s">
        <v>1</v>
      </c>
      <c r="Z264" s="213">
        <f t="shared" si="16"/>
        <v>3.0000000000000027</v>
      </c>
      <c r="AA264" s="197">
        <v>3862.5</v>
      </c>
      <c r="AS264" s="11" t="s">
        <v>137</v>
      </c>
      <c r="AU264" s="11" t="s">
        <v>132</v>
      </c>
      <c r="AV264" s="11" t="s">
        <v>79</v>
      </c>
      <c r="AZ264" s="11" t="s">
        <v>130</v>
      </c>
      <c r="BF264" s="164">
        <f>IF(O264="základní",K264,0)</f>
        <v>3750</v>
      </c>
      <c r="BG264" s="164">
        <f>IF(O264="snížená",K264,0)</f>
        <v>0</v>
      </c>
      <c r="BH264" s="164">
        <f>IF(O264="zákl. přenesená",K264,0)</f>
        <v>0</v>
      </c>
      <c r="BI264" s="164">
        <f>IF(O264="sníž. přenesená",K264,0)</f>
        <v>0</v>
      </c>
      <c r="BJ264" s="164">
        <f>IF(O264="nulová",K264,0)</f>
        <v>0</v>
      </c>
      <c r="BK264" s="11" t="s">
        <v>79</v>
      </c>
      <c r="BL264" s="164">
        <f>ROUND(P264*H264,2)</f>
        <v>3750</v>
      </c>
      <c r="BM264" s="11" t="s">
        <v>137</v>
      </c>
      <c r="BN264" s="11" t="s">
        <v>569</v>
      </c>
    </row>
    <row r="265" spans="2:66" s="1" customFormat="1" ht="19.5">
      <c r="B265" s="27"/>
      <c r="C265" s="28"/>
      <c r="D265" s="165" t="s">
        <v>139</v>
      </c>
      <c r="E265" s="28"/>
      <c r="F265" s="166" t="s">
        <v>570</v>
      </c>
      <c r="G265" s="28"/>
      <c r="H265" s="28"/>
      <c r="I265" s="28"/>
      <c r="J265" s="28"/>
      <c r="K265" s="28"/>
      <c r="L265" s="28"/>
      <c r="M265" s="181"/>
      <c r="N265" s="198"/>
      <c r="O265" s="199"/>
      <c r="P265" s="199"/>
      <c r="Q265" s="199"/>
      <c r="R265" s="199"/>
      <c r="S265" s="199"/>
      <c r="T265" s="199"/>
      <c r="U265" s="199"/>
      <c r="V265" s="199"/>
      <c r="W265" s="199"/>
      <c r="X265" s="199"/>
      <c r="Y265" s="200"/>
      <c r="Z265" s="213"/>
      <c r="AA265" s="201"/>
      <c r="AU265" s="11" t="s">
        <v>139</v>
      </c>
      <c r="AV265" s="11" t="s">
        <v>79</v>
      </c>
    </row>
    <row r="266" spans="2:66" s="1" customFormat="1" ht="22.5" customHeight="1">
      <c r="B266" s="27"/>
      <c r="C266" s="154" t="s">
        <v>571</v>
      </c>
      <c r="D266" s="154" t="s">
        <v>132</v>
      </c>
      <c r="E266" s="155" t="s">
        <v>572</v>
      </c>
      <c r="F266" s="156" t="s">
        <v>573</v>
      </c>
      <c r="G266" s="157" t="s">
        <v>135</v>
      </c>
      <c r="H266" s="158">
        <v>1</v>
      </c>
      <c r="I266" s="159">
        <v>0</v>
      </c>
      <c r="J266" s="159">
        <v>3660</v>
      </c>
      <c r="K266" s="159">
        <f>ROUND(P266*H266,2)</f>
        <v>3660</v>
      </c>
      <c r="L266" s="156" t="s">
        <v>136</v>
      </c>
      <c r="M266" s="181" t="str">
        <f t="shared" ref="M266:M328" si="17">IF(K266&gt;AA266,"Cena shodná","Cena zvýšena")</f>
        <v>Cena zvýšena</v>
      </c>
      <c r="N266" s="192" t="s">
        <v>1</v>
      </c>
      <c r="O266" s="193" t="s">
        <v>40</v>
      </c>
      <c r="P266" s="194">
        <f>I266+J266</f>
        <v>3660</v>
      </c>
      <c r="Q266" s="194">
        <f>ROUND(I266*H266,2)</f>
        <v>0</v>
      </c>
      <c r="R266" s="194">
        <f>ROUND(J266*H266,2)</f>
        <v>3660</v>
      </c>
      <c r="S266" s="195">
        <v>0</v>
      </c>
      <c r="T266" s="195">
        <f>S266*H266</f>
        <v>0</v>
      </c>
      <c r="U266" s="195">
        <v>0</v>
      </c>
      <c r="V266" s="195">
        <f>U266*H266</f>
        <v>0</v>
      </c>
      <c r="W266" s="195">
        <v>0</v>
      </c>
      <c r="X266" s="195">
        <f>W266*H266</f>
        <v>0</v>
      </c>
      <c r="Y266" s="196" t="s">
        <v>1</v>
      </c>
      <c r="Z266" s="213">
        <f t="shared" si="16"/>
        <v>3.0000000000000027</v>
      </c>
      <c r="AA266" s="197">
        <v>3769.8</v>
      </c>
      <c r="AS266" s="11" t="s">
        <v>137</v>
      </c>
      <c r="AU266" s="11" t="s">
        <v>132</v>
      </c>
      <c r="AV266" s="11" t="s">
        <v>79</v>
      </c>
      <c r="AZ266" s="11" t="s">
        <v>130</v>
      </c>
      <c r="BF266" s="164">
        <f>IF(O266="základní",K266,0)</f>
        <v>3660</v>
      </c>
      <c r="BG266" s="164">
        <f>IF(O266="snížená",K266,0)</f>
        <v>0</v>
      </c>
      <c r="BH266" s="164">
        <f>IF(O266="zákl. přenesená",K266,0)</f>
        <v>0</v>
      </c>
      <c r="BI266" s="164">
        <f>IF(O266="sníž. přenesená",K266,0)</f>
        <v>0</v>
      </c>
      <c r="BJ266" s="164">
        <f>IF(O266="nulová",K266,0)</f>
        <v>0</v>
      </c>
      <c r="BK266" s="11" t="s">
        <v>79</v>
      </c>
      <c r="BL266" s="164">
        <f>ROUND(P266*H266,2)</f>
        <v>3660</v>
      </c>
      <c r="BM266" s="11" t="s">
        <v>137</v>
      </c>
      <c r="BN266" s="11" t="s">
        <v>574</v>
      </c>
    </row>
    <row r="267" spans="2:66" s="1" customFormat="1" ht="19.5">
      <c r="B267" s="27"/>
      <c r="C267" s="28"/>
      <c r="D267" s="165" t="s">
        <v>139</v>
      </c>
      <c r="E267" s="28"/>
      <c r="F267" s="166" t="s">
        <v>575</v>
      </c>
      <c r="G267" s="28"/>
      <c r="H267" s="28"/>
      <c r="I267" s="28"/>
      <c r="J267" s="28"/>
      <c r="K267" s="28"/>
      <c r="L267" s="28"/>
      <c r="M267" s="181"/>
      <c r="N267" s="198"/>
      <c r="O267" s="199"/>
      <c r="P267" s="199"/>
      <c r="Q267" s="199"/>
      <c r="R267" s="199"/>
      <c r="S267" s="199"/>
      <c r="T267" s="199"/>
      <c r="U267" s="199"/>
      <c r="V267" s="199"/>
      <c r="W267" s="199"/>
      <c r="X267" s="199"/>
      <c r="Y267" s="200"/>
      <c r="Z267" s="213"/>
      <c r="AA267" s="201"/>
      <c r="AU267" s="11" t="s">
        <v>139</v>
      </c>
      <c r="AV267" s="11" t="s">
        <v>79</v>
      </c>
    </row>
    <row r="268" spans="2:66" s="1" customFormat="1" ht="22.5" customHeight="1">
      <c r="B268" s="27"/>
      <c r="C268" s="154" t="s">
        <v>576</v>
      </c>
      <c r="D268" s="154" t="s">
        <v>132</v>
      </c>
      <c r="E268" s="155" t="s">
        <v>577</v>
      </c>
      <c r="F268" s="156" t="s">
        <v>578</v>
      </c>
      <c r="G268" s="157" t="s">
        <v>135</v>
      </c>
      <c r="H268" s="158">
        <v>1</v>
      </c>
      <c r="I268" s="159">
        <v>0</v>
      </c>
      <c r="J268" s="159">
        <v>5130</v>
      </c>
      <c r="K268" s="159">
        <f>ROUND(P268*H268,2)</f>
        <v>5130</v>
      </c>
      <c r="L268" s="156" t="s">
        <v>136</v>
      </c>
      <c r="M268" s="181" t="str">
        <f t="shared" si="17"/>
        <v>Cena zvýšena</v>
      </c>
      <c r="N268" s="192" t="s">
        <v>1</v>
      </c>
      <c r="O268" s="193" t="s">
        <v>40</v>
      </c>
      <c r="P268" s="194">
        <f>I268+J268</f>
        <v>5130</v>
      </c>
      <c r="Q268" s="194">
        <f>ROUND(I268*H268,2)</f>
        <v>0</v>
      </c>
      <c r="R268" s="194">
        <f>ROUND(J268*H268,2)</f>
        <v>5130</v>
      </c>
      <c r="S268" s="195">
        <v>0</v>
      </c>
      <c r="T268" s="195">
        <f>S268*H268</f>
        <v>0</v>
      </c>
      <c r="U268" s="195">
        <v>0</v>
      </c>
      <c r="V268" s="195">
        <f>U268*H268</f>
        <v>0</v>
      </c>
      <c r="W268" s="195">
        <v>0</v>
      </c>
      <c r="X268" s="195">
        <f>W268*H268</f>
        <v>0</v>
      </c>
      <c r="Y268" s="196" t="s">
        <v>1</v>
      </c>
      <c r="Z268" s="213">
        <f t="shared" si="16"/>
        <v>3.0000000000000027</v>
      </c>
      <c r="AA268" s="197">
        <v>5283.9</v>
      </c>
      <c r="AS268" s="11" t="s">
        <v>137</v>
      </c>
      <c r="AU268" s="11" t="s">
        <v>132</v>
      </c>
      <c r="AV268" s="11" t="s">
        <v>79</v>
      </c>
      <c r="AZ268" s="11" t="s">
        <v>130</v>
      </c>
      <c r="BF268" s="164">
        <f>IF(O268="základní",K268,0)</f>
        <v>5130</v>
      </c>
      <c r="BG268" s="164">
        <f>IF(O268="snížená",K268,0)</f>
        <v>0</v>
      </c>
      <c r="BH268" s="164">
        <f>IF(O268="zákl. přenesená",K268,0)</f>
        <v>0</v>
      </c>
      <c r="BI268" s="164">
        <f>IF(O268="sníž. přenesená",K268,0)</f>
        <v>0</v>
      </c>
      <c r="BJ268" s="164">
        <f>IF(O268="nulová",K268,0)</f>
        <v>0</v>
      </c>
      <c r="BK268" s="11" t="s">
        <v>79</v>
      </c>
      <c r="BL268" s="164">
        <f>ROUND(P268*H268,2)</f>
        <v>5130</v>
      </c>
      <c r="BM268" s="11" t="s">
        <v>137</v>
      </c>
      <c r="BN268" s="11" t="s">
        <v>579</v>
      </c>
    </row>
    <row r="269" spans="2:66" s="1" customFormat="1" ht="19.5">
      <c r="B269" s="27"/>
      <c r="C269" s="28"/>
      <c r="D269" s="165" t="s">
        <v>139</v>
      </c>
      <c r="E269" s="28"/>
      <c r="F269" s="166" t="s">
        <v>580</v>
      </c>
      <c r="G269" s="28"/>
      <c r="H269" s="28"/>
      <c r="I269" s="28"/>
      <c r="J269" s="28"/>
      <c r="K269" s="28"/>
      <c r="L269" s="28"/>
      <c r="M269" s="181"/>
      <c r="N269" s="198"/>
      <c r="O269" s="199"/>
      <c r="P269" s="199"/>
      <c r="Q269" s="199"/>
      <c r="R269" s="199"/>
      <c r="S269" s="199"/>
      <c r="T269" s="199"/>
      <c r="U269" s="199"/>
      <c r="V269" s="199"/>
      <c r="W269" s="199"/>
      <c r="X269" s="199"/>
      <c r="Y269" s="200"/>
      <c r="Z269" s="213"/>
      <c r="AA269" s="201"/>
      <c r="AU269" s="11" t="s">
        <v>139</v>
      </c>
      <c r="AV269" s="11" t="s">
        <v>79</v>
      </c>
    </row>
    <row r="270" spans="2:66" s="1" customFormat="1" ht="22.5" customHeight="1">
      <c r="B270" s="27"/>
      <c r="C270" s="154" t="s">
        <v>581</v>
      </c>
      <c r="D270" s="154" t="s">
        <v>132</v>
      </c>
      <c r="E270" s="155" t="s">
        <v>582</v>
      </c>
      <c r="F270" s="156" t="s">
        <v>583</v>
      </c>
      <c r="G270" s="157" t="s">
        <v>135</v>
      </c>
      <c r="H270" s="158">
        <v>1</v>
      </c>
      <c r="I270" s="159">
        <v>0</v>
      </c>
      <c r="J270" s="159">
        <v>4840</v>
      </c>
      <c r="K270" s="159">
        <f>ROUND(P270*H270,2)</f>
        <v>4840</v>
      </c>
      <c r="L270" s="156" t="s">
        <v>136</v>
      </c>
      <c r="M270" s="181" t="str">
        <f t="shared" si="17"/>
        <v>Cena zvýšena</v>
      </c>
      <c r="N270" s="192" t="s">
        <v>1</v>
      </c>
      <c r="O270" s="193" t="s">
        <v>40</v>
      </c>
      <c r="P270" s="194">
        <f>I270+J270</f>
        <v>4840</v>
      </c>
      <c r="Q270" s="194">
        <f>ROUND(I270*H270,2)</f>
        <v>0</v>
      </c>
      <c r="R270" s="194">
        <f>ROUND(J270*H270,2)</f>
        <v>4840</v>
      </c>
      <c r="S270" s="195">
        <v>0</v>
      </c>
      <c r="T270" s="195">
        <f>S270*H270</f>
        <v>0</v>
      </c>
      <c r="U270" s="195">
        <v>0</v>
      </c>
      <c r="V270" s="195">
        <f>U270*H270</f>
        <v>0</v>
      </c>
      <c r="W270" s="195">
        <v>0</v>
      </c>
      <c r="X270" s="195">
        <f>W270*H270</f>
        <v>0</v>
      </c>
      <c r="Y270" s="196" t="s">
        <v>1</v>
      </c>
      <c r="Z270" s="213">
        <f t="shared" si="16"/>
        <v>3.0000000000000027</v>
      </c>
      <c r="AA270" s="197">
        <v>4985.2</v>
      </c>
      <c r="AS270" s="11" t="s">
        <v>137</v>
      </c>
      <c r="AU270" s="11" t="s">
        <v>132</v>
      </c>
      <c r="AV270" s="11" t="s">
        <v>79</v>
      </c>
      <c r="AZ270" s="11" t="s">
        <v>130</v>
      </c>
      <c r="BF270" s="164">
        <f>IF(O270="základní",K270,0)</f>
        <v>4840</v>
      </c>
      <c r="BG270" s="164">
        <f>IF(O270="snížená",K270,0)</f>
        <v>0</v>
      </c>
      <c r="BH270" s="164">
        <f>IF(O270="zákl. přenesená",K270,0)</f>
        <v>0</v>
      </c>
      <c r="BI270" s="164">
        <f>IF(O270="sníž. přenesená",K270,0)</f>
        <v>0</v>
      </c>
      <c r="BJ270" s="164">
        <f>IF(O270="nulová",K270,0)</f>
        <v>0</v>
      </c>
      <c r="BK270" s="11" t="s">
        <v>79</v>
      </c>
      <c r="BL270" s="164">
        <f>ROUND(P270*H270,2)</f>
        <v>4840</v>
      </c>
      <c r="BM270" s="11" t="s">
        <v>137</v>
      </c>
      <c r="BN270" s="11" t="s">
        <v>584</v>
      </c>
    </row>
    <row r="271" spans="2:66" s="1" customFormat="1" ht="19.5">
      <c r="B271" s="27"/>
      <c r="C271" s="28"/>
      <c r="D271" s="165" t="s">
        <v>139</v>
      </c>
      <c r="E271" s="28"/>
      <c r="F271" s="166" t="s">
        <v>585</v>
      </c>
      <c r="G271" s="28"/>
      <c r="H271" s="28"/>
      <c r="I271" s="28"/>
      <c r="J271" s="28"/>
      <c r="K271" s="28"/>
      <c r="L271" s="28"/>
      <c r="M271" s="181"/>
      <c r="N271" s="198"/>
      <c r="O271" s="199"/>
      <c r="P271" s="199"/>
      <c r="Q271" s="199"/>
      <c r="R271" s="199"/>
      <c r="S271" s="199"/>
      <c r="T271" s="199"/>
      <c r="U271" s="199"/>
      <c r="V271" s="199"/>
      <c r="W271" s="199"/>
      <c r="X271" s="199"/>
      <c r="Y271" s="200"/>
      <c r="Z271" s="213"/>
      <c r="AA271" s="201"/>
      <c r="AU271" s="11" t="s">
        <v>139</v>
      </c>
      <c r="AV271" s="11" t="s">
        <v>79</v>
      </c>
    </row>
    <row r="272" spans="2:66" s="1" customFormat="1" ht="22.5" customHeight="1">
      <c r="B272" s="27"/>
      <c r="C272" s="154" t="s">
        <v>586</v>
      </c>
      <c r="D272" s="154" t="s">
        <v>132</v>
      </c>
      <c r="E272" s="155" t="s">
        <v>587</v>
      </c>
      <c r="F272" s="156" t="s">
        <v>588</v>
      </c>
      <c r="G272" s="157" t="s">
        <v>135</v>
      </c>
      <c r="H272" s="158">
        <v>1</v>
      </c>
      <c r="I272" s="159">
        <v>0</v>
      </c>
      <c r="J272" s="159">
        <v>2240</v>
      </c>
      <c r="K272" s="159">
        <f>ROUND(P272*H272,2)</f>
        <v>2240</v>
      </c>
      <c r="L272" s="156" t="s">
        <v>136</v>
      </c>
      <c r="M272" s="181" t="str">
        <f t="shared" si="17"/>
        <v>Cena zvýšena</v>
      </c>
      <c r="N272" s="192" t="s">
        <v>1</v>
      </c>
      <c r="O272" s="193" t="s">
        <v>40</v>
      </c>
      <c r="P272" s="194">
        <f>I272+J272</f>
        <v>2240</v>
      </c>
      <c r="Q272" s="194">
        <f>ROUND(I272*H272,2)</f>
        <v>0</v>
      </c>
      <c r="R272" s="194">
        <f>ROUND(J272*H272,2)</f>
        <v>2240</v>
      </c>
      <c r="S272" s="195">
        <v>0</v>
      </c>
      <c r="T272" s="195">
        <f>S272*H272</f>
        <v>0</v>
      </c>
      <c r="U272" s="195">
        <v>0</v>
      </c>
      <c r="V272" s="195">
        <f>U272*H272</f>
        <v>0</v>
      </c>
      <c r="W272" s="195">
        <v>0</v>
      </c>
      <c r="X272" s="195">
        <f>W272*H272</f>
        <v>0</v>
      </c>
      <c r="Y272" s="196" t="s">
        <v>1</v>
      </c>
      <c r="Z272" s="213">
        <f t="shared" si="16"/>
        <v>3.0000000000000027</v>
      </c>
      <c r="AA272" s="197">
        <v>2307.1999999999998</v>
      </c>
      <c r="AS272" s="11" t="s">
        <v>137</v>
      </c>
      <c r="AU272" s="11" t="s">
        <v>132</v>
      </c>
      <c r="AV272" s="11" t="s">
        <v>79</v>
      </c>
      <c r="AZ272" s="11" t="s">
        <v>130</v>
      </c>
      <c r="BF272" s="164">
        <f>IF(O272="základní",K272,0)</f>
        <v>2240</v>
      </c>
      <c r="BG272" s="164">
        <f>IF(O272="snížená",K272,0)</f>
        <v>0</v>
      </c>
      <c r="BH272" s="164">
        <f>IF(O272="zákl. přenesená",K272,0)</f>
        <v>0</v>
      </c>
      <c r="BI272" s="164">
        <f>IF(O272="sníž. přenesená",K272,0)</f>
        <v>0</v>
      </c>
      <c r="BJ272" s="164">
        <f>IF(O272="nulová",K272,0)</f>
        <v>0</v>
      </c>
      <c r="BK272" s="11" t="s">
        <v>79</v>
      </c>
      <c r="BL272" s="164">
        <f>ROUND(P272*H272,2)</f>
        <v>2240</v>
      </c>
      <c r="BM272" s="11" t="s">
        <v>137</v>
      </c>
      <c r="BN272" s="11" t="s">
        <v>589</v>
      </c>
    </row>
    <row r="273" spans="2:66" s="1" customFormat="1" ht="19.5">
      <c r="B273" s="27"/>
      <c r="C273" s="28"/>
      <c r="D273" s="165" t="s">
        <v>139</v>
      </c>
      <c r="E273" s="28"/>
      <c r="F273" s="166" t="s">
        <v>590</v>
      </c>
      <c r="G273" s="28"/>
      <c r="H273" s="28"/>
      <c r="I273" s="28"/>
      <c r="J273" s="28"/>
      <c r="K273" s="28"/>
      <c r="L273" s="28"/>
      <c r="M273" s="181"/>
      <c r="N273" s="198"/>
      <c r="O273" s="199"/>
      <c r="P273" s="199"/>
      <c r="Q273" s="199"/>
      <c r="R273" s="199"/>
      <c r="S273" s="199"/>
      <c r="T273" s="199"/>
      <c r="U273" s="199"/>
      <c r="V273" s="199"/>
      <c r="W273" s="199"/>
      <c r="X273" s="199"/>
      <c r="Y273" s="200"/>
      <c r="Z273" s="213"/>
      <c r="AA273" s="201"/>
      <c r="AU273" s="11" t="s">
        <v>139</v>
      </c>
      <c r="AV273" s="11" t="s">
        <v>79</v>
      </c>
    </row>
    <row r="274" spans="2:66" s="1" customFormat="1" ht="22.5" customHeight="1">
      <c r="B274" s="27"/>
      <c r="C274" s="154" t="s">
        <v>591</v>
      </c>
      <c r="D274" s="154" t="s">
        <v>132</v>
      </c>
      <c r="E274" s="155" t="s">
        <v>592</v>
      </c>
      <c r="F274" s="156" t="s">
        <v>593</v>
      </c>
      <c r="G274" s="157" t="s">
        <v>135</v>
      </c>
      <c r="H274" s="158">
        <v>1</v>
      </c>
      <c r="I274" s="159">
        <v>0</v>
      </c>
      <c r="J274" s="159">
        <v>2780</v>
      </c>
      <c r="K274" s="159">
        <f>ROUND(P274*H274,2)</f>
        <v>2780</v>
      </c>
      <c r="L274" s="156" t="s">
        <v>136</v>
      </c>
      <c r="M274" s="181" t="str">
        <f t="shared" si="17"/>
        <v>Cena zvýšena</v>
      </c>
      <c r="N274" s="192" t="s">
        <v>1</v>
      </c>
      <c r="O274" s="193" t="s">
        <v>40</v>
      </c>
      <c r="P274" s="194">
        <f>I274+J274</f>
        <v>2780</v>
      </c>
      <c r="Q274" s="194">
        <f>ROUND(I274*H274,2)</f>
        <v>0</v>
      </c>
      <c r="R274" s="194">
        <f>ROUND(J274*H274,2)</f>
        <v>2780</v>
      </c>
      <c r="S274" s="195">
        <v>0</v>
      </c>
      <c r="T274" s="195">
        <f>S274*H274</f>
        <v>0</v>
      </c>
      <c r="U274" s="195">
        <v>0</v>
      </c>
      <c r="V274" s="195">
        <f>U274*H274</f>
        <v>0</v>
      </c>
      <c r="W274" s="195">
        <v>0</v>
      </c>
      <c r="X274" s="195">
        <f>W274*H274</f>
        <v>0</v>
      </c>
      <c r="Y274" s="196" t="s">
        <v>1</v>
      </c>
      <c r="Z274" s="213">
        <f t="shared" si="16"/>
        <v>3.0000000000000027</v>
      </c>
      <c r="AA274" s="197">
        <v>2863.4</v>
      </c>
      <c r="AS274" s="11" t="s">
        <v>137</v>
      </c>
      <c r="AU274" s="11" t="s">
        <v>132</v>
      </c>
      <c r="AV274" s="11" t="s">
        <v>79</v>
      </c>
      <c r="AZ274" s="11" t="s">
        <v>130</v>
      </c>
      <c r="BF274" s="164">
        <f>IF(O274="základní",K274,0)</f>
        <v>2780</v>
      </c>
      <c r="BG274" s="164">
        <f>IF(O274="snížená",K274,0)</f>
        <v>0</v>
      </c>
      <c r="BH274" s="164">
        <f>IF(O274="zákl. přenesená",K274,0)</f>
        <v>0</v>
      </c>
      <c r="BI274" s="164">
        <f>IF(O274="sníž. přenesená",K274,0)</f>
        <v>0</v>
      </c>
      <c r="BJ274" s="164">
        <f>IF(O274="nulová",K274,0)</f>
        <v>0</v>
      </c>
      <c r="BK274" s="11" t="s">
        <v>79</v>
      </c>
      <c r="BL274" s="164">
        <f>ROUND(P274*H274,2)</f>
        <v>2780</v>
      </c>
      <c r="BM274" s="11" t="s">
        <v>137</v>
      </c>
      <c r="BN274" s="11" t="s">
        <v>594</v>
      </c>
    </row>
    <row r="275" spans="2:66" s="1" customFormat="1" ht="19.5">
      <c r="B275" s="27"/>
      <c r="C275" s="28"/>
      <c r="D275" s="165" t="s">
        <v>139</v>
      </c>
      <c r="E275" s="28"/>
      <c r="F275" s="166" t="s">
        <v>595</v>
      </c>
      <c r="G275" s="28"/>
      <c r="H275" s="28"/>
      <c r="I275" s="28"/>
      <c r="J275" s="28"/>
      <c r="K275" s="28"/>
      <c r="L275" s="28"/>
      <c r="M275" s="181"/>
      <c r="N275" s="198"/>
      <c r="O275" s="199"/>
      <c r="P275" s="199"/>
      <c r="Q275" s="199"/>
      <c r="R275" s="199"/>
      <c r="S275" s="199"/>
      <c r="T275" s="199"/>
      <c r="U275" s="199"/>
      <c r="V275" s="199"/>
      <c r="W275" s="199"/>
      <c r="X275" s="199"/>
      <c r="Y275" s="200"/>
      <c r="Z275" s="213"/>
      <c r="AA275" s="201"/>
      <c r="AU275" s="11" t="s">
        <v>139</v>
      </c>
      <c r="AV275" s="11" t="s">
        <v>79</v>
      </c>
    </row>
    <row r="276" spans="2:66" s="1" customFormat="1" ht="22.5" customHeight="1">
      <c r="B276" s="27"/>
      <c r="C276" s="154" t="s">
        <v>596</v>
      </c>
      <c r="D276" s="154" t="s">
        <v>132</v>
      </c>
      <c r="E276" s="155" t="s">
        <v>597</v>
      </c>
      <c r="F276" s="156" t="s">
        <v>598</v>
      </c>
      <c r="G276" s="157" t="s">
        <v>135</v>
      </c>
      <c r="H276" s="158">
        <v>1</v>
      </c>
      <c r="I276" s="159">
        <v>0</v>
      </c>
      <c r="J276" s="159">
        <v>3700</v>
      </c>
      <c r="K276" s="159">
        <f>ROUND(P276*H276,2)</f>
        <v>3700</v>
      </c>
      <c r="L276" s="156" t="s">
        <v>136</v>
      </c>
      <c r="M276" s="181" t="str">
        <f t="shared" si="17"/>
        <v>Cena zvýšena</v>
      </c>
      <c r="N276" s="192" t="s">
        <v>1</v>
      </c>
      <c r="O276" s="193" t="s">
        <v>40</v>
      </c>
      <c r="P276" s="194">
        <f>I276+J276</f>
        <v>3700</v>
      </c>
      <c r="Q276" s="194">
        <f>ROUND(I276*H276,2)</f>
        <v>0</v>
      </c>
      <c r="R276" s="194">
        <f>ROUND(J276*H276,2)</f>
        <v>3700</v>
      </c>
      <c r="S276" s="195">
        <v>0</v>
      </c>
      <c r="T276" s="195">
        <f>S276*H276</f>
        <v>0</v>
      </c>
      <c r="U276" s="195">
        <v>0</v>
      </c>
      <c r="V276" s="195">
        <f>U276*H276</f>
        <v>0</v>
      </c>
      <c r="W276" s="195">
        <v>0</v>
      </c>
      <c r="X276" s="195">
        <f>W276*H276</f>
        <v>0</v>
      </c>
      <c r="Y276" s="196" t="s">
        <v>1</v>
      </c>
      <c r="Z276" s="213">
        <f t="shared" si="16"/>
        <v>3.0000000000000027</v>
      </c>
      <c r="AA276" s="197">
        <v>3811</v>
      </c>
      <c r="AS276" s="11" t="s">
        <v>137</v>
      </c>
      <c r="AU276" s="11" t="s">
        <v>132</v>
      </c>
      <c r="AV276" s="11" t="s">
        <v>79</v>
      </c>
      <c r="AZ276" s="11" t="s">
        <v>130</v>
      </c>
      <c r="BF276" s="164">
        <f>IF(O276="základní",K276,0)</f>
        <v>3700</v>
      </c>
      <c r="BG276" s="164">
        <f>IF(O276="snížená",K276,0)</f>
        <v>0</v>
      </c>
      <c r="BH276" s="164">
        <f>IF(O276="zákl. přenesená",K276,0)</f>
        <v>0</v>
      </c>
      <c r="BI276" s="164">
        <f>IF(O276="sníž. přenesená",K276,0)</f>
        <v>0</v>
      </c>
      <c r="BJ276" s="164">
        <f>IF(O276="nulová",K276,0)</f>
        <v>0</v>
      </c>
      <c r="BK276" s="11" t="s">
        <v>79</v>
      </c>
      <c r="BL276" s="164">
        <f>ROUND(P276*H276,2)</f>
        <v>3700</v>
      </c>
      <c r="BM276" s="11" t="s">
        <v>137</v>
      </c>
      <c r="BN276" s="11" t="s">
        <v>599</v>
      </c>
    </row>
    <row r="277" spans="2:66" s="1" customFormat="1" ht="19.5">
      <c r="B277" s="27"/>
      <c r="C277" s="28"/>
      <c r="D277" s="165" t="s">
        <v>139</v>
      </c>
      <c r="E277" s="28"/>
      <c r="F277" s="166" t="s">
        <v>600</v>
      </c>
      <c r="G277" s="28"/>
      <c r="H277" s="28"/>
      <c r="I277" s="28"/>
      <c r="J277" s="28"/>
      <c r="K277" s="28"/>
      <c r="L277" s="28"/>
      <c r="M277" s="181"/>
      <c r="N277" s="198"/>
      <c r="O277" s="199"/>
      <c r="P277" s="199"/>
      <c r="Q277" s="199"/>
      <c r="R277" s="199"/>
      <c r="S277" s="199"/>
      <c r="T277" s="199"/>
      <c r="U277" s="199"/>
      <c r="V277" s="199"/>
      <c r="W277" s="199"/>
      <c r="X277" s="199"/>
      <c r="Y277" s="200"/>
      <c r="Z277" s="213"/>
      <c r="AA277" s="201"/>
      <c r="AU277" s="11" t="s">
        <v>139</v>
      </c>
      <c r="AV277" s="11" t="s">
        <v>79</v>
      </c>
    </row>
    <row r="278" spans="2:66" s="1" customFormat="1" ht="22.5" customHeight="1">
      <c r="B278" s="27"/>
      <c r="C278" s="154" t="s">
        <v>601</v>
      </c>
      <c r="D278" s="154" t="s">
        <v>132</v>
      </c>
      <c r="E278" s="155" t="s">
        <v>602</v>
      </c>
      <c r="F278" s="156" t="s">
        <v>603</v>
      </c>
      <c r="G278" s="157" t="s">
        <v>135</v>
      </c>
      <c r="H278" s="158">
        <v>1</v>
      </c>
      <c r="I278" s="159">
        <v>0</v>
      </c>
      <c r="J278" s="159">
        <v>2950</v>
      </c>
      <c r="K278" s="159">
        <f>ROUND(P278*H278,2)</f>
        <v>2950</v>
      </c>
      <c r="L278" s="156" t="s">
        <v>136</v>
      </c>
      <c r="M278" s="181" t="str">
        <f t="shared" si="17"/>
        <v>Cena zvýšena</v>
      </c>
      <c r="N278" s="192" t="s">
        <v>1</v>
      </c>
      <c r="O278" s="193" t="s">
        <v>40</v>
      </c>
      <c r="P278" s="194">
        <f>I278+J278</f>
        <v>2950</v>
      </c>
      <c r="Q278" s="194">
        <f>ROUND(I278*H278,2)</f>
        <v>0</v>
      </c>
      <c r="R278" s="194">
        <f>ROUND(J278*H278,2)</f>
        <v>2950</v>
      </c>
      <c r="S278" s="195">
        <v>0</v>
      </c>
      <c r="T278" s="195">
        <f>S278*H278</f>
        <v>0</v>
      </c>
      <c r="U278" s="195">
        <v>0</v>
      </c>
      <c r="V278" s="195">
        <f>U278*H278</f>
        <v>0</v>
      </c>
      <c r="W278" s="195">
        <v>0</v>
      </c>
      <c r="X278" s="195">
        <f>W278*H278</f>
        <v>0</v>
      </c>
      <c r="Y278" s="196" t="s">
        <v>1</v>
      </c>
      <c r="Z278" s="213">
        <f t="shared" si="16"/>
        <v>3.0000000000000027</v>
      </c>
      <c r="AA278" s="197">
        <v>3038.5</v>
      </c>
      <c r="AS278" s="11" t="s">
        <v>137</v>
      </c>
      <c r="AU278" s="11" t="s">
        <v>132</v>
      </c>
      <c r="AV278" s="11" t="s">
        <v>79</v>
      </c>
      <c r="AZ278" s="11" t="s">
        <v>130</v>
      </c>
      <c r="BF278" s="164">
        <f>IF(O278="základní",K278,0)</f>
        <v>2950</v>
      </c>
      <c r="BG278" s="164">
        <f>IF(O278="snížená",K278,0)</f>
        <v>0</v>
      </c>
      <c r="BH278" s="164">
        <f>IF(O278="zákl. přenesená",K278,0)</f>
        <v>0</v>
      </c>
      <c r="BI278" s="164">
        <f>IF(O278="sníž. přenesená",K278,0)</f>
        <v>0</v>
      </c>
      <c r="BJ278" s="164">
        <f>IF(O278="nulová",K278,0)</f>
        <v>0</v>
      </c>
      <c r="BK278" s="11" t="s">
        <v>79</v>
      </c>
      <c r="BL278" s="164">
        <f>ROUND(P278*H278,2)</f>
        <v>2950</v>
      </c>
      <c r="BM278" s="11" t="s">
        <v>137</v>
      </c>
      <c r="BN278" s="11" t="s">
        <v>604</v>
      </c>
    </row>
    <row r="279" spans="2:66" s="1" customFormat="1" ht="19.5">
      <c r="B279" s="27"/>
      <c r="C279" s="28"/>
      <c r="D279" s="165" t="s">
        <v>139</v>
      </c>
      <c r="E279" s="28"/>
      <c r="F279" s="166" t="s">
        <v>605</v>
      </c>
      <c r="G279" s="28"/>
      <c r="H279" s="28"/>
      <c r="I279" s="28"/>
      <c r="J279" s="28"/>
      <c r="K279" s="28"/>
      <c r="L279" s="28"/>
      <c r="M279" s="181"/>
      <c r="N279" s="198"/>
      <c r="O279" s="199"/>
      <c r="P279" s="199"/>
      <c r="Q279" s="199"/>
      <c r="R279" s="199"/>
      <c r="S279" s="199"/>
      <c r="T279" s="199"/>
      <c r="U279" s="199"/>
      <c r="V279" s="199"/>
      <c r="W279" s="199"/>
      <c r="X279" s="199"/>
      <c r="Y279" s="200"/>
      <c r="Z279" s="213"/>
      <c r="AA279" s="201"/>
      <c r="AU279" s="11" t="s">
        <v>139</v>
      </c>
      <c r="AV279" s="11" t="s">
        <v>79</v>
      </c>
    </row>
    <row r="280" spans="2:66" s="1" customFormat="1" ht="22.5" customHeight="1">
      <c r="B280" s="27"/>
      <c r="C280" s="154" t="s">
        <v>606</v>
      </c>
      <c r="D280" s="154" t="s">
        <v>132</v>
      </c>
      <c r="E280" s="155" t="s">
        <v>607</v>
      </c>
      <c r="F280" s="156" t="s">
        <v>608</v>
      </c>
      <c r="G280" s="157" t="s">
        <v>135</v>
      </c>
      <c r="H280" s="158">
        <v>1</v>
      </c>
      <c r="I280" s="159">
        <v>0</v>
      </c>
      <c r="J280" s="159">
        <v>3420</v>
      </c>
      <c r="K280" s="159">
        <f>ROUND(P280*H280,2)</f>
        <v>3420</v>
      </c>
      <c r="L280" s="156" t="s">
        <v>136</v>
      </c>
      <c r="M280" s="181" t="str">
        <f t="shared" si="17"/>
        <v>Cena zvýšena</v>
      </c>
      <c r="N280" s="192" t="s">
        <v>1</v>
      </c>
      <c r="O280" s="193" t="s">
        <v>40</v>
      </c>
      <c r="P280" s="194">
        <f>I280+J280</f>
        <v>3420</v>
      </c>
      <c r="Q280" s="194">
        <f>ROUND(I280*H280,2)</f>
        <v>0</v>
      </c>
      <c r="R280" s="194">
        <f>ROUND(J280*H280,2)</f>
        <v>3420</v>
      </c>
      <c r="S280" s="195">
        <v>0</v>
      </c>
      <c r="T280" s="195">
        <f>S280*H280</f>
        <v>0</v>
      </c>
      <c r="U280" s="195">
        <v>0</v>
      </c>
      <c r="V280" s="195">
        <f>U280*H280</f>
        <v>0</v>
      </c>
      <c r="W280" s="195">
        <v>0</v>
      </c>
      <c r="X280" s="195">
        <f>W280*H280</f>
        <v>0</v>
      </c>
      <c r="Y280" s="196" t="s">
        <v>1</v>
      </c>
      <c r="Z280" s="213">
        <f t="shared" si="16"/>
        <v>3.0000000000000027</v>
      </c>
      <c r="AA280" s="197">
        <v>3522.6</v>
      </c>
      <c r="AS280" s="11" t="s">
        <v>137</v>
      </c>
      <c r="AU280" s="11" t="s">
        <v>132</v>
      </c>
      <c r="AV280" s="11" t="s">
        <v>79</v>
      </c>
      <c r="AZ280" s="11" t="s">
        <v>130</v>
      </c>
      <c r="BF280" s="164">
        <f>IF(O280="základní",K280,0)</f>
        <v>3420</v>
      </c>
      <c r="BG280" s="164">
        <f>IF(O280="snížená",K280,0)</f>
        <v>0</v>
      </c>
      <c r="BH280" s="164">
        <f>IF(O280="zákl. přenesená",K280,0)</f>
        <v>0</v>
      </c>
      <c r="BI280" s="164">
        <f>IF(O280="sníž. přenesená",K280,0)</f>
        <v>0</v>
      </c>
      <c r="BJ280" s="164">
        <f>IF(O280="nulová",K280,0)</f>
        <v>0</v>
      </c>
      <c r="BK280" s="11" t="s">
        <v>79</v>
      </c>
      <c r="BL280" s="164">
        <f>ROUND(P280*H280,2)</f>
        <v>3420</v>
      </c>
      <c r="BM280" s="11" t="s">
        <v>137</v>
      </c>
      <c r="BN280" s="11" t="s">
        <v>609</v>
      </c>
    </row>
    <row r="281" spans="2:66" s="1" customFormat="1" ht="19.5">
      <c r="B281" s="27"/>
      <c r="C281" s="28"/>
      <c r="D281" s="165" t="s">
        <v>139</v>
      </c>
      <c r="E281" s="28"/>
      <c r="F281" s="166" t="s">
        <v>610</v>
      </c>
      <c r="G281" s="28"/>
      <c r="H281" s="28"/>
      <c r="I281" s="28"/>
      <c r="J281" s="28"/>
      <c r="K281" s="28"/>
      <c r="L281" s="28"/>
      <c r="M281" s="181"/>
      <c r="N281" s="198"/>
      <c r="O281" s="199"/>
      <c r="P281" s="199"/>
      <c r="Q281" s="199"/>
      <c r="R281" s="199"/>
      <c r="S281" s="199"/>
      <c r="T281" s="199"/>
      <c r="U281" s="199"/>
      <c r="V281" s="199"/>
      <c r="W281" s="199"/>
      <c r="X281" s="199"/>
      <c r="Y281" s="200"/>
      <c r="Z281" s="213"/>
      <c r="AA281" s="201"/>
      <c r="AU281" s="11" t="s">
        <v>139</v>
      </c>
      <c r="AV281" s="11" t="s">
        <v>79</v>
      </c>
    </row>
    <row r="282" spans="2:66" s="1" customFormat="1" ht="22.5" customHeight="1">
      <c r="B282" s="27"/>
      <c r="C282" s="154" t="s">
        <v>611</v>
      </c>
      <c r="D282" s="154" t="s">
        <v>132</v>
      </c>
      <c r="E282" s="155" t="s">
        <v>612</v>
      </c>
      <c r="F282" s="156" t="s">
        <v>613</v>
      </c>
      <c r="G282" s="157" t="s">
        <v>135</v>
      </c>
      <c r="H282" s="158">
        <v>1</v>
      </c>
      <c r="I282" s="159">
        <v>0</v>
      </c>
      <c r="J282" s="159">
        <v>2460</v>
      </c>
      <c r="K282" s="159">
        <f>ROUND(P282*H282,2)</f>
        <v>2460</v>
      </c>
      <c r="L282" s="156" t="s">
        <v>136</v>
      </c>
      <c r="M282" s="181" t="str">
        <f t="shared" si="17"/>
        <v>Cena zvýšena</v>
      </c>
      <c r="N282" s="192" t="s">
        <v>1</v>
      </c>
      <c r="O282" s="193" t="s">
        <v>40</v>
      </c>
      <c r="P282" s="194">
        <f>I282+J282</f>
        <v>2460</v>
      </c>
      <c r="Q282" s="194">
        <f>ROUND(I282*H282,2)</f>
        <v>0</v>
      </c>
      <c r="R282" s="194">
        <f>ROUND(J282*H282,2)</f>
        <v>2460</v>
      </c>
      <c r="S282" s="195">
        <v>0</v>
      </c>
      <c r="T282" s="195">
        <f>S282*H282</f>
        <v>0</v>
      </c>
      <c r="U282" s="195">
        <v>0</v>
      </c>
      <c r="V282" s="195">
        <f>U282*H282</f>
        <v>0</v>
      </c>
      <c r="W282" s="195">
        <v>0</v>
      </c>
      <c r="X282" s="195">
        <f>W282*H282</f>
        <v>0</v>
      </c>
      <c r="Y282" s="196" t="s">
        <v>1</v>
      </c>
      <c r="Z282" s="213">
        <f t="shared" si="16"/>
        <v>3.0000000000000027</v>
      </c>
      <c r="AA282" s="197">
        <v>2533.8000000000002</v>
      </c>
      <c r="AS282" s="11" t="s">
        <v>137</v>
      </c>
      <c r="AU282" s="11" t="s">
        <v>132</v>
      </c>
      <c r="AV282" s="11" t="s">
        <v>79</v>
      </c>
      <c r="AZ282" s="11" t="s">
        <v>130</v>
      </c>
      <c r="BF282" s="164">
        <f>IF(O282="základní",K282,0)</f>
        <v>2460</v>
      </c>
      <c r="BG282" s="164">
        <f>IF(O282="snížená",K282,0)</f>
        <v>0</v>
      </c>
      <c r="BH282" s="164">
        <f>IF(O282="zákl. přenesená",K282,0)</f>
        <v>0</v>
      </c>
      <c r="BI282" s="164">
        <f>IF(O282="sníž. přenesená",K282,0)</f>
        <v>0</v>
      </c>
      <c r="BJ282" s="164">
        <f>IF(O282="nulová",K282,0)</f>
        <v>0</v>
      </c>
      <c r="BK282" s="11" t="s">
        <v>79</v>
      </c>
      <c r="BL282" s="164">
        <f>ROUND(P282*H282,2)</f>
        <v>2460</v>
      </c>
      <c r="BM282" s="11" t="s">
        <v>137</v>
      </c>
      <c r="BN282" s="11" t="s">
        <v>614</v>
      </c>
    </row>
    <row r="283" spans="2:66" s="1" customFormat="1" ht="19.5">
      <c r="B283" s="27"/>
      <c r="C283" s="28"/>
      <c r="D283" s="165" t="s">
        <v>139</v>
      </c>
      <c r="E283" s="28"/>
      <c r="F283" s="166" t="s">
        <v>615</v>
      </c>
      <c r="G283" s="28"/>
      <c r="H283" s="28"/>
      <c r="I283" s="28"/>
      <c r="J283" s="28"/>
      <c r="K283" s="28"/>
      <c r="L283" s="28"/>
      <c r="M283" s="181"/>
      <c r="N283" s="198"/>
      <c r="O283" s="199"/>
      <c r="P283" s="199"/>
      <c r="Q283" s="199"/>
      <c r="R283" s="199"/>
      <c r="S283" s="199"/>
      <c r="T283" s="199"/>
      <c r="U283" s="199"/>
      <c r="V283" s="199"/>
      <c r="W283" s="199"/>
      <c r="X283" s="199"/>
      <c r="Y283" s="200"/>
      <c r="Z283" s="213"/>
      <c r="AA283" s="201"/>
      <c r="AU283" s="11" t="s">
        <v>139</v>
      </c>
      <c r="AV283" s="11" t="s">
        <v>79</v>
      </c>
    </row>
    <row r="284" spans="2:66" s="1" customFormat="1" ht="22.5" customHeight="1">
      <c r="B284" s="27"/>
      <c r="C284" s="154" t="s">
        <v>616</v>
      </c>
      <c r="D284" s="154" t="s">
        <v>132</v>
      </c>
      <c r="E284" s="155" t="s">
        <v>617</v>
      </c>
      <c r="F284" s="156" t="s">
        <v>618</v>
      </c>
      <c r="G284" s="157" t="s">
        <v>135</v>
      </c>
      <c r="H284" s="158">
        <v>1</v>
      </c>
      <c r="I284" s="159">
        <v>0</v>
      </c>
      <c r="J284" s="159">
        <v>3080</v>
      </c>
      <c r="K284" s="159">
        <f>ROUND(P284*H284,2)</f>
        <v>3080</v>
      </c>
      <c r="L284" s="156" t="s">
        <v>136</v>
      </c>
      <c r="M284" s="181" t="str">
        <f t="shared" si="17"/>
        <v>Cena zvýšena</v>
      </c>
      <c r="N284" s="192" t="s">
        <v>1</v>
      </c>
      <c r="O284" s="193" t="s">
        <v>40</v>
      </c>
      <c r="P284" s="194">
        <f>I284+J284</f>
        <v>3080</v>
      </c>
      <c r="Q284" s="194">
        <f>ROUND(I284*H284,2)</f>
        <v>0</v>
      </c>
      <c r="R284" s="194">
        <f>ROUND(J284*H284,2)</f>
        <v>3080</v>
      </c>
      <c r="S284" s="195">
        <v>0</v>
      </c>
      <c r="T284" s="195">
        <f>S284*H284</f>
        <v>0</v>
      </c>
      <c r="U284" s="195">
        <v>0</v>
      </c>
      <c r="V284" s="195">
        <f>U284*H284</f>
        <v>0</v>
      </c>
      <c r="W284" s="195">
        <v>0</v>
      </c>
      <c r="X284" s="195">
        <f>W284*H284</f>
        <v>0</v>
      </c>
      <c r="Y284" s="196" t="s">
        <v>1</v>
      </c>
      <c r="Z284" s="213">
        <f t="shared" si="16"/>
        <v>3.0000000000000027</v>
      </c>
      <c r="AA284" s="197">
        <v>3172.4</v>
      </c>
      <c r="AS284" s="11" t="s">
        <v>137</v>
      </c>
      <c r="AU284" s="11" t="s">
        <v>132</v>
      </c>
      <c r="AV284" s="11" t="s">
        <v>79</v>
      </c>
      <c r="AZ284" s="11" t="s">
        <v>130</v>
      </c>
      <c r="BF284" s="164">
        <f>IF(O284="základní",K284,0)</f>
        <v>3080</v>
      </c>
      <c r="BG284" s="164">
        <f>IF(O284="snížená",K284,0)</f>
        <v>0</v>
      </c>
      <c r="BH284" s="164">
        <f>IF(O284="zákl. přenesená",K284,0)</f>
        <v>0</v>
      </c>
      <c r="BI284" s="164">
        <f>IF(O284="sníž. přenesená",K284,0)</f>
        <v>0</v>
      </c>
      <c r="BJ284" s="164">
        <f>IF(O284="nulová",K284,0)</f>
        <v>0</v>
      </c>
      <c r="BK284" s="11" t="s">
        <v>79</v>
      </c>
      <c r="BL284" s="164">
        <f>ROUND(P284*H284,2)</f>
        <v>3080</v>
      </c>
      <c r="BM284" s="11" t="s">
        <v>137</v>
      </c>
      <c r="BN284" s="11" t="s">
        <v>619</v>
      </c>
    </row>
    <row r="285" spans="2:66" s="1" customFormat="1" ht="19.5">
      <c r="B285" s="27"/>
      <c r="C285" s="28"/>
      <c r="D285" s="165" t="s">
        <v>139</v>
      </c>
      <c r="E285" s="28"/>
      <c r="F285" s="166" t="s">
        <v>620</v>
      </c>
      <c r="G285" s="28"/>
      <c r="H285" s="28"/>
      <c r="I285" s="28"/>
      <c r="J285" s="28"/>
      <c r="K285" s="28"/>
      <c r="L285" s="28"/>
      <c r="M285" s="181"/>
      <c r="N285" s="198"/>
      <c r="O285" s="199"/>
      <c r="P285" s="199"/>
      <c r="Q285" s="199"/>
      <c r="R285" s="199"/>
      <c r="S285" s="199"/>
      <c r="T285" s="199"/>
      <c r="U285" s="199"/>
      <c r="V285" s="199"/>
      <c r="W285" s="199"/>
      <c r="X285" s="199"/>
      <c r="Y285" s="200"/>
      <c r="Z285" s="213"/>
      <c r="AA285" s="201"/>
      <c r="AU285" s="11" t="s">
        <v>139</v>
      </c>
      <c r="AV285" s="11" t="s">
        <v>79</v>
      </c>
    </row>
    <row r="286" spans="2:66" s="1" customFormat="1" ht="22.5" customHeight="1">
      <c r="B286" s="27"/>
      <c r="C286" s="154" t="s">
        <v>621</v>
      </c>
      <c r="D286" s="154" t="s">
        <v>132</v>
      </c>
      <c r="E286" s="155" t="s">
        <v>622</v>
      </c>
      <c r="F286" s="156" t="s">
        <v>623</v>
      </c>
      <c r="G286" s="157" t="s">
        <v>135</v>
      </c>
      <c r="H286" s="158">
        <v>1</v>
      </c>
      <c r="I286" s="159">
        <v>0</v>
      </c>
      <c r="J286" s="159">
        <v>2120</v>
      </c>
      <c r="K286" s="159">
        <f>ROUND(P286*H286,2)</f>
        <v>2120</v>
      </c>
      <c r="L286" s="156" t="s">
        <v>136</v>
      </c>
      <c r="M286" s="181" t="str">
        <f t="shared" si="17"/>
        <v>Cena zvýšena</v>
      </c>
      <c r="N286" s="192" t="s">
        <v>1</v>
      </c>
      <c r="O286" s="193" t="s">
        <v>40</v>
      </c>
      <c r="P286" s="194">
        <f>I286+J286</f>
        <v>2120</v>
      </c>
      <c r="Q286" s="194">
        <f>ROUND(I286*H286,2)</f>
        <v>0</v>
      </c>
      <c r="R286" s="194">
        <f>ROUND(J286*H286,2)</f>
        <v>2120</v>
      </c>
      <c r="S286" s="195">
        <v>0</v>
      </c>
      <c r="T286" s="195">
        <f>S286*H286</f>
        <v>0</v>
      </c>
      <c r="U286" s="195">
        <v>0</v>
      </c>
      <c r="V286" s="195">
        <f>U286*H286</f>
        <v>0</v>
      </c>
      <c r="W286" s="195">
        <v>0</v>
      </c>
      <c r="X286" s="195">
        <f>W286*H286</f>
        <v>0</v>
      </c>
      <c r="Y286" s="196" t="s">
        <v>1</v>
      </c>
      <c r="Z286" s="213">
        <f t="shared" si="16"/>
        <v>3.0000000000000027</v>
      </c>
      <c r="AA286" s="197">
        <v>2183.6</v>
      </c>
      <c r="AS286" s="11" t="s">
        <v>137</v>
      </c>
      <c r="AU286" s="11" t="s">
        <v>132</v>
      </c>
      <c r="AV286" s="11" t="s">
        <v>79</v>
      </c>
      <c r="AZ286" s="11" t="s">
        <v>130</v>
      </c>
      <c r="BF286" s="164">
        <f>IF(O286="základní",K286,0)</f>
        <v>2120</v>
      </c>
      <c r="BG286" s="164">
        <f>IF(O286="snížená",K286,0)</f>
        <v>0</v>
      </c>
      <c r="BH286" s="164">
        <f>IF(O286="zákl. přenesená",K286,0)</f>
        <v>0</v>
      </c>
      <c r="BI286" s="164">
        <f>IF(O286="sníž. přenesená",K286,0)</f>
        <v>0</v>
      </c>
      <c r="BJ286" s="164">
        <f>IF(O286="nulová",K286,0)</f>
        <v>0</v>
      </c>
      <c r="BK286" s="11" t="s">
        <v>79</v>
      </c>
      <c r="BL286" s="164">
        <f>ROUND(P286*H286,2)</f>
        <v>2120</v>
      </c>
      <c r="BM286" s="11" t="s">
        <v>137</v>
      </c>
      <c r="BN286" s="11" t="s">
        <v>624</v>
      </c>
    </row>
    <row r="287" spans="2:66" s="1" customFormat="1" ht="29.25">
      <c r="B287" s="27"/>
      <c r="C287" s="28"/>
      <c r="D287" s="165" t="s">
        <v>139</v>
      </c>
      <c r="E287" s="28"/>
      <c r="F287" s="166" t="s">
        <v>625</v>
      </c>
      <c r="G287" s="28"/>
      <c r="H287" s="28"/>
      <c r="I287" s="28"/>
      <c r="J287" s="28"/>
      <c r="K287" s="28"/>
      <c r="L287" s="28"/>
      <c r="M287" s="181"/>
      <c r="N287" s="198"/>
      <c r="O287" s="199"/>
      <c r="P287" s="199"/>
      <c r="Q287" s="199"/>
      <c r="R287" s="199"/>
      <c r="S287" s="199"/>
      <c r="T287" s="199"/>
      <c r="U287" s="199"/>
      <c r="V287" s="199"/>
      <c r="W287" s="199"/>
      <c r="X287" s="199"/>
      <c r="Y287" s="200"/>
      <c r="Z287" s="213"/>
      <c r="AA287" s="201"/>
      <c r="AU287" s="11" t="s">
        <v>139</v>
      </c>
      <c r="AV287" s="11" t="s">
        <v>79</v>
      </c>
    </row>
    <row r="288" spans="2:66" s="1" customFormat="1" ht="22.5" customHeight="1">
      <c r="B288" s="27"/>
      <c r="C288" s="154" t="s">
        <v>626</v>
      </c>
      <c r="D288" s="154" t="s">
        <v>132</v>
      </c>
      <c r="E288" s="155" t="s">
        <v>627</v>
      </c>
      <c r="F288" s="156" t="s">
        <v>628</v>
      </c>
      <c r="G288" s="157" t="s">
        <v>135</v>
      </c>
      <c r="H288" s="158">
        <v>1</v>
      </c>
      <c r="I288" s="159">
        <v>0</v>
      </c>
      <c r="J288" s="159">
        <v>3000</v>
      </c>
      <c r="K288" s="159">
        <f>ROUND(P288*H288,2)</f>
        <v>3000</v>
      </c>
      <c r="L288" s="156" t="s">
        <v>136</v>
      </c>
      <c r="M288" s="181" t="str">
        <f t="shared" si="17"/>
        <v>Cena zvýšena</v>
      </c>
      <c r="N288" s="192" t="s">
        <v>1</v>
      </c>
      <c r="O288" s="193" t="s">
        <v>40</v>
      </c>
      <c r="P288" s="194">
        <f>I288+J288</f>
        <v>3000</v>
      </c>
      <c r="Q288" s="194">
        <f>ROUND(I288*H288,2)</f>
        <v>0</v>
      </c>
      <c r="R288" s="194">
        <f>ROUND(J288*H288,2)</f>
        <v>3000</v>
      </c>
      <c r="S288" s="195">
        <v>0</v>
      </c>
      <c r="T288" s="195">
        <f>S288*H288</f>
        <v>0</v>
      </c>
      <c r="U288" s="195">
        <v>0</v>
      </c>
      <c r="V288" s="195">
        <f>U288*H288</f>
        <v>0</v>
      </c>
      <c r="W288" s="195">
        <v>0</v>
      </c>
      <c r="X288" s="195">
        <f>W288*H288</f>
        <v>0</v>
      </c>
      <c r="Y288" s="196" t="s">
        <v>1</v>
      </c>
      <c r="Z288" s="213">
        <f t="shared" si="16"/>
        <v>3.0000000000000027</v>
      </c>
      <c r="AA288" s="197">
        <v>3090</v>
      </c>
      <c r="AS288" s="11" t="s">
        <v>137</v>
      </c>
      <c r="AU288" s="11" t="s">
        <v>132</v>
      </c>
      <c r="AV288" s="11" t="s">
        <v>79</v>
      </c>
      <c r="AZ288" s="11" t="s">
        <v>130</v>
      </c>
      <c r="BF288" s="164">
        <f>IF(O288="základní",K288,0)</f>
        <v>3000</v>
      </c>
      <c r="BG288" s="164">
        <f>IF(O288="snížená",K288,0)</f>
        <v>0</v>
      </c>
      <c r="BH288" s="164">
        <f>IF(O288="zákl. přenesená",K288,0)</f>
        <v>0</v>
      </c>
      <c r="BI288" s="164">
        <f>IF(O288="sníž. přenesená",K288,0)</f>
        <v>0</v>
      </c>
      <c r="BJ288" s="164">
        <f>IF(O288="nulová",K288,0)</f>
        <v>0</v>
      </c>
      <c r="BK288" s="11" t="s">
        <v>79</v>
      </c>
      <c r="BL288" s="164">
        <f>ROUND(P288*H288,2)</f>
        <v>3000</v>
      </c>
      <c r="BM288" s="11" t="s">
        <v>137</v>
      </c>
      <c r="BN288" s="11" t="s">
        <v>629</v>
      </c>
    </row>
    <row r="289" spans="2:66" s="1" customFormat="1" ht="29.25">
      <c r="B289" s="27"/>
      <c r="C289" s="28"/>
      <c r="D289" s="165" t="s">
        <v>139</v>
      </c>
      <c r="E289" s="28"/>
      <c r="F289" s="166" t="s">
        <v>630</v>
      </c>
      <c r="G289" s="28"/>
      <c r="H289" s="28"/>
      <c r="I289" s="28"/>
      <c r="J289" s="28"/>
      <c r="K289" s="28"/>
      <c r="L289" s="28"/>
      <c r="M289" s="181"/>
      <c r="N289" s="198"/>
      <c r="O289" s="199"/>
      <c r="P289" s="199"/>
      <c r="Q289" s="199"/>
      <c r="R289" s="199"/>
      <c r="S289" s="199"/>
      <c r="T289" s="199"/>
      <c r="U289" s="199"/>
      <c r="V289" s="199"/>
      <c r="W289" s="199"/>
      <c r="X289" s="199"/>
      <c r="Y289" s="200"/>
      <c r="Z289" s="213"/>
      <c r="AA289" s="201"/>
      <c r="AU289" s="11" t="s">
        <v>139</v>
      </c>
      <c r="AV289" s="11" t="s">
        <v>79</v>
      </c>
    </row>
    <row r="290" spans="2:66" s="1" customFormat="1" ht="22.5" customHeight="1">
      <c r="B290" s="27"/>
      <c r="C290" s="154" t="s">
        <v>631</v>
      </c>
      <c r="D290" s="154" t="s">
        <v>132</v>
      </c>
      <c r="E290" s="155" t="s">
        <v>632</v>
      </c>
      <c r="F290" s="156" t="s">
        <v>633</v>
      </c>
      <c r="G290" s="157" t="s">
        <v>135</v>
      </c>
      <c r="H290" s="158">
        <v>1</v>
      </c>
      <c r="I290" s="159">
        <v>0</v>
      </c>
      <c r="J290" s="159">
        <v>1570</v>
      </c>
      <c r="K290" s="159">
        <f>ROUND(P290*H290,2)</f>
        <v>1570</v>
      </c>
      <c r="L290" s="156" t="s">
        <v>136</v>
      </c>
      <c r="M290" s="181" t="str">
        <f t="shared" si="17"/>
        <v>Cena zvýšena</v>
      </c>
      <c r="N290" s="192" t="s">
        <v>1</v>
      </c>
      <c r="O290" s="193" t="s">
        <v>40</v>
      </c>
      <c r="P290" s="194">
        <f>I290+J290</f>
        <v>1570</v>
      </c>
      <c r="Q290" s="194">
        <f>ROUND(I290*H290,2)</f>
        <v>0</v>
      </c>
      <c r="R290" s="194">
        <f>ROUND(J290*H290,2)</f>
        <v>1570</v>
      </c>
      <c r="S290" s="195">
        <v>0</v>
      </c>
      <c r="T290" s="195">
        <f>S290*H290</f>
        <v>0</v>
      </c>
      <c r="U290" s="195">
        <v>0</v>
      </c>
      <c r="V290" s="195">
        <f>U290*H290</f>
        <v>0</v>
      </c>
      <c r="W290" s="195">
        <v>0</v>
      </c>
      <c r="X290" s="195">
        <f>W290*H290</f>
        <v>0</v>
      </c>
      <c r="Y290" s="196" t="s">
        <v>1</v>
      </c>
      <c r="Z290" s="213">
        <f t="shared" si="16"/>
        <v>3.0000000000000027</v>
      </c>
      <c r="AA290" s="197">
        <v>1617.1</v>
      </c>
      <c r="AS290" s="11" t="s">
        <v>137</v>
      </c>
      <c r="AU290" s="11" t="s">
        <v>132</v>
      </c>
      <c r="AV290" s="11" t="s">
        <v>79</v>
      </c>
      <c r="AZ290" s="11" t="s">
        <v>130</v>
      </c>
      <c r="BF290" s="164">
        <f>IF(O290="základní",K290,0)</f>
        <v>1570</v>
      </c>
      <c r="BG290" s="164">
        <f>IF(O290="snížená",K290,0)</f>
        <v>0</v>
      </c>
      <c r="BH290" s="164">
        <f>IF(O290="zákl. přenesená",K290,0)</f>
        <v>0</v>
      </c>
      <c r="BI290" s="164">
        <f>IF(O290="sníž. přenesená",K290,0)</f>
        <v>0</v>
      </c>
      <c r="BJ290" s="164">
        <f>IF(O290="nulová",K290,0)</f>
        <v>0</v>
      </c>
      <c r="BK290" s="11" t="s">
        <v>79</v>
      </c>
      <c r="BL290" s="164">
        <f>ROUND(P290*H290,2)</f>
        <v>1570</v>
      </c>
      <c r="BM290" s="11" t="s">
        <v>137</v>
      </c>
      <c r="BN290" s="11" t="s">
        <v>634</v>
      </c>
    </row>
    <row r="291" spans="2:66" s="1" customFormat="1" ht="19.5">
      <c r="B291" s="27"/>
      <c r="C291" s="28"/>
      <c r="D291" s="165" t="s">
        <v>139</v>
      </c>
      <c r="E291" s="28"/>
      <c r="F291" s="166" t="s">
        <v>635</v>
      </c>
      <c r="G291" s="28"/>
      <c r="H291" s="28"/>
      <c r="I291" s="28"/>
      <c r="J291" s="28"/>
      <c r="K291" s="28"/>
      <c r="L291" s="28"/>
      <c r="M291" s="181"/>
      <c r="N291" s="198"/>
      <c r="O291" s="199"/>
      <c r="P291" s="199"/>
      <c r="Q291" s="199"/>
      <c r="R291" s="199"/>
      <c r="S291" s="199"/>
      <c r="T291" s="199"/>
      <c r="U291" s="199"/>
      <c r="V291" s="199"/>
      <c r="W291" s="199"/>
      <c r="X291" s="199"/>
      <c r="Y291" s="200"/>
      <c r="Z291" s="213"/>
      <c r="AA291" s="201"/>
      <c r="AU291" s="11" t="s">
        <v>139</v>
      </c>
      <c r="AV291" s="11" t="s">
        <v>79</v>
      </c>
    </row>
    <row r="292" spans="2:66" s="1" customFormat="1" ht="22.5" customHeight="1">
      <c r="B292" s="27"/>
      <c r="C292" s="154" t="s">
        <v>636</v>
      </c>
      <c r="D292" s="154" t="s">
        <v>132</v>
      </c>
      <c r="E292" s="155" t="s">
        <v>637</v>
      </c>
      <c r="F292" s="156" t="s">
        <v>638</v>
      </c>
      <c r="G292" s="157" t="s">
        <v>135</v>
      </c>
      <c r="H292" s="158">
        <v>1</v>
      </c>
      <c r="I292" s="159">
        <v>0</v>
      </c>
      <c r="J292" s="159">
        <v>1130</v>
      </c>
      <c r="K292" s="159">
        <f>ROUND(P292*H292,2)</f>
        <v>1130</v>
      </c>
      <c r="L292" s="156" t="s">
        <v>136</v>
      </c>
      <c r="M292" s="181" t="str">
        <f t="shared" si="17"/>
        <v>Cena zvýšena</v>
      </c>
      <c r="N292" s="192" t="s">
        <v>1</v>
      </c>
      <c r="O292" s="193" t="s">
        <v>40</v>
      </c>
      <c r="P292" s="194">
        <f>I292+J292</f>
        <v>1130</v>
      </c>
      <c r="Q292" s="194">
        <f>ROUND(I292*H292,2)</f>
        <v>0</v>
      </c>
      <c r="R292" s="194">
        <f>ROUND(J292*H292,2)</f>
        <v>1130</v>
      </c>
      <c r="S292" s="195">
        <v>0</v>
      </c>
      <c r="T292" s="195">
        <f>S292*H292</f>
        <v>0</v>
      </c>
      <c r="U292" s="195">
        <v>0</v>
      </c>
      <c r="V292" s="195">
        <f>U292*H292</f>
        <v>0</v>
      </c>
      <c r="W292" s="195">
        <v>0</v>
      </c>
      <c r="X292" s="195">
        <f>W292*H292</f>
        <v>0</v>
      </c>
      <c r="Y292" s="196" t="s">
        <v>1</v>
      </c>
      <c r="Z292" s="213">
        <f t="shared" si="16"/>
        <v>3.0000000000000027</v>
      </c>
      <c r="AA292" s="197">
        <v>1163.9000000000001</v>
      </c>
      <c r="AS292" s="11" t="s">
        <v>137</v>
      </c>
      <c r="AU292" s="11" t="s">
        <v>132</v>
      </c>
      <c r="AV292" s="11" t="s">
        <v>79</v>
      </c>
      <c r="AZ292" s="11" t="s">
        <v>130</v>
      </c>
      <c r="BF292" s="164">
        <f>IF(O292="základní",K292,0)</f>
        <v>1130</v>
      </c>
      <c r="BG292" s="164">
        <f>IF(O292="snížená",K292,0)</f>
        <v>0</v>
      </c>
      <c r="BH292" s="164">
        <f>IF(O292="zákl. přenesená",K292,0)</f>
        <v>0</v>
      </c>
      <c r="BI292" s="164">
        <f>IF(O292="sníž. přenesená",K292,0)</f>
        <v>0</v>
      </c>
      <c r="BJ292" s="164">
        <f>IF(O292="nulová",K292,0)</f>
        <v>0</v>
      </c>
      <c r="BK292" s="11" t="s">
        <v>79</v>
      </c>
      <c r="BL292" s="164">
        <f>ROUND(P292*H292,2)</f>
        <v>1130</v>
      </c>
      <c r="BM292" s="11" t="s">
        <v>137</v>
      </c>
      <c r="BN292" s="11" t="s">
        <v>639</v>
      </c>
    </row>
    <row r="293" spans="2:66" s="1" customFormat="1" ht="19.5">
      <c r="B293" s="27"/>
      <c r="C293" s="28"/>
      <c r="D293" s="165" t="s">
        <v>139</v>
      </c>
      <c r="E293" s="28"/>
      <c r="F293" s="166" t="s">
        <v>640</v>
      </c>
      <c r="G293" s="28"/>
      <c r="H293" s="28"/>
      <c r="I293" s="28"/>
      <c r="J293" s="28"/>
      <c r="K293" s="28"/>
      <c r="L293" s="28"/>
      <c r="M293" s="181"/>
      <c r="N293" s="198"/>
      <c r="O293" s="199"/>
      <c r="P293" s="199"/>
      <c r="Q293" s="199"/>
      <c r="R293" s="199"/>
      <c r="S293" s="199"/>
      <c r="T293" s="199"/>
      <c r="U293" s="199"/>
      <c r="V293" s="199"/>
      <c r="W293" s="199"/>
      <c r="X293" s="199"/>
      <c r="Y293" s="200"/>
      <c r="Z293" s="213"/>
      <c r="AA293" s="201"/>
      <c r="AU293" s="11" t="s">
        <v>139</v>
      </c>
      <c r="AV293" s="11" t="s">
        <v>79</v>
      </c>
    </row>
    <row r="294" spans="2:66" s="1" customFormat="1" ht="22.5" customHeight="1">
      <c r="B294" s="27"/>
      <c r="C294" s="154" t="s">
        <v>641</v>
      </c>
      <c r="D294" s="154" t="s">
        <v>132</v>
      </c>
      <c r="E294" s="155" t="s">
        <v>642</v>
      </c>
      <c r="F294" s="156" t="s">
        <v>643</v>
      </c>
      <c r="G294" s="157" t="s">
        <v>135</v>
      </c>
      <c r="H294" s="158">
        <v>1</v>
      </c>
      <c r="I294" s="159">
        <v>0</v>
      </c>
      <c r="J294" s="159">
        <v>1730</v>
      </c>
      <c r="K294" s="159">
        <f>ROUND(P294*H294,2)</f>
        <v>1730</v>
      </c>
      <c r="L294" s="156" t="s">
        <v>136</v>
      </c>
      <c r="M294" s="181" t="str">
        <f t="shared" si="17"/>
        <v>Cena zvýšena</v>
      </c>
      <c r="N294" s="192" t="s">
        <v>1</v>
      </c>
      <c r="O294" s="193" t="s">
        <v>40</v>
      </c>
      <c r="P294" s="194">
        <f>I294+J294</f>
        <v>1730</v>
      </c>
      <c r="Q294" s="194">
        <f>ROUND(I294*H294,2)</f>
        <v>0</v>
      </c>
      <c r="R294" s="194">
        <f>ROUND(J294*H294,2)</f>
        <v>1730</v>
      </c>
      <c r="S294" s="195">
        <v>0</v>
      </c>
      <c r="T294" s="195">
        <f>S294*H294</f>
        <v>0</v>
      </c>
      <c r="U294" s="195">
        <v>0</v>
      </c>
      <c r="V294" s="195">
        <f>U294*H294</f>
        <v>0</v>
      </c>
      <c r="W294" s="195">
        <v>0</v>
      </c>
      <c r="X294" s="195">
        <f>W294*H294</f>
        <v>0</v>
      </c>
      <c r="Y294" s="196" t="s">
        <v>1</v>
      </c>
      <c r="Z294" s="213">
        <f t="shared" si="16"/>
        <v>3.0000000000000027</v>
      </c>
      <c r="AA294" s="197">
        <v>1781.9</v>
      </c>
      <c r="AS294" s="11" t="s">
        <v>137</v>
      </c>
      <c r="AU294" s="11" t="s">
        <v>132</v>
      </c>
      <c r="AV294" s="11" t="s">
        <v>79</v>
      </c>
      <c r="AZ294" s="11" t="s">
        <v>130</v>
      </c>
      <c r="BF294" s="164">
        <f>IF(O294="základní",K294,0)</f>
        <v>1730</v>
      </c>
      <c r="BG294" s="164">
        <f>IF(O294="snížená",K294,0)</f>
        <v>0</v>
      </c>
      <c r="BH294" s="164">
        <f>IF(O294="zákl. přenesená",K294,0)</f>
        <v>0</v>
      </c>
      <c r="BI294" s="164">
        <f>IF(O294="sníž. přenesená",K294,0)</f>
        <v>0</v>
      </c>
      <c r="BJ294" s="164">
        <f>IF(O294="nulová",K294,0)</f>
        <v>0</v>
      </c>
      <c r="BK294" s="11" t="s">
        <v>79</v>
      </c>
      <c r="BL294" s="164">
        <f>ROUND(P294*H294,2)</f>
        <v>1730</v>
      </c>
      <c r="BM294" s="11" t="s">
        <v>137</v>
      </c>
      <c r="BN294" s="11" t="s">
        <v>644</v>
      </c>
    </row>
    <row r="295" spans="2:66" s="1" customFormat="1" ht="19.5">
      <c r="B295" s="27"/>
      <c r="C295" s="28"/>
      <c r="D295" s="165" t="s">
        <v>139</v>
      </c>
      <c r="E295" s="28"/>
      <c r="F295" s="166" t="s">
        <v>645</v>
      </c>
      <c r="G295" s="28"/>
      <c r="H295" s="28"/>
      <c r="I295" s="28"/>
      <c r="J295" s="28"/>
      <c r="K295" s="28"/>
      <c r="L295" s="28"/>
      <c r="M295" s="181"/>
      <c r="N295" s="198"/>
      <c r="O295" s="199"/>
      <c r="P295" s="199"/>
      <c r="Q295" s="199"/>
      <c r="R295" s="199"/>
      <c r="S295" s="199"/>
      <c r="T295" s="199"/>
      <c r="U295" s="199"/>
      <c r="V295" s="199"/>
      <c r="W295" s="199"/>
      <c r="X295" s="199"/>
      <c r="Y295" s="200"/>
      <c r="Z295" s="213"/>
      <c r="AA295" s="201"/>
      <c r="AU295" s="11" t="s">
        <v>139</v>
      </c>
      <c r="AV295" s="11" t="s">
        <v>79</v>
      </c>
    </row>
    <row r="296" spans="2:66" s="1" customFormat="1" ht="22.5" customHeight="1">
      <c r="B296" s="27"/>
      <c r="C296" s="154" t="s">
        <v>646</v>
      </c>
      <c r="D296" s="154" t="s">
        <v>132</v>
      </c>
      <c r="E296" s="155" t="s">
        <v>647</v>
      </c>
      <c r="F296" s="156" t="s">
        <v>648</v>
      </c>
      <c r="G296" s="157" t="s">
        <v>135</v>
      </c>
      <c r="H296" s="158">
        <v>1</v>
      </c>
      <c r="I296" s="159">
        <v>0</v>
      </c>
      <c r="J296" s="159">
        <v>1730</v>
      </c>
      <c r="K296" s="159">
        <f>ROUND(P296*H296,2)</f>
        <v>1730</v>
      </c>
      <c r="L296" s="156" t="s">
        <v>136</v>
      </c>
      <c r="M296" s="181" t="str">
        <f t="shared" si="17"/>
        <v>Cena zvýšena</v>
      </c>
      <c r="N296" s="192" t="s">
        <v>1</v>
      </c>
      <c r="O296" s="193" t="s">
        <v>40</v>
      </c>
      <c r="P296" s="194">
        <f>I296+J296</f>
        <v>1730</v>
      </c>
      <c r="Q296" s="194">
        <f>ROUND(I296*H296,2)</f>
        <v>0</v>
      </c>
      <c r="R296" s="194">
        <f>ROUND(J296*H296,2)</f>
        <v>1730</v>
      </c>
      <c r="S296" s="195">
        <v>0</v>
      </c>
      <c r="T296" s="195">
        <f>S296*H296</f>
        <v>0</v>
      </c>
      <c r="U296" s="195">
        <v>0</v>
      </c>
      <c r="V296" s="195">
        <f>U296*H296</f>
        <v>0</v>
      </c>
      <c r="W296" s="195">
        <v>0</v>
      </c>
      <c r="X296" s="195">
        <f>W296*H296</f>
        <v>0</v>
      </c>
      <c r="Y296" s="196" t="s">
        <v>1</v>
      </c>
      <c r="Z296" s="213">
        <f t="shared" si="16"/>
        <v>3.0000000000000027</v>
      </c>
      <c r="AA296" s="197">
        <v>1781.9</v>
      </c>
      <c r="AS296" s="11" t="s">
        <v>137</v>
      </c>
      <c r="AU296" s="11" t="s">
        <v>132</v>
      </c>
      <c r="AV296" s="11" t="s">
        <v>79</v>
      </c>
      <c r="AZ296" s="11" t="s">
        <v>130</v>
      </c>
      <c r="BF296" s="164">
        <f>IF(O296="základní",K296,0)</f>
        <v>1730</v>
      </c>
      <c r="BG296" s="164">
        <f>IF(O296="snížená",K296,0)</f>
        <v>0</v>
      </c>
      <c r="BH296" s="164">
        <f>IF(O296="zákl. přenesená",K296,0)</f>
        <v>0</v>
      </c>
      <c r="BI296" s="164">
        <f>IF(O296="sníž. přenesená",K296,0)</f>
        <v>0</v>
      </c>
      <c r="BJ296" s="164">
        <f>IF(O296="nulová",K296,0)</f>
        <v>0</v>
      </c>
      <c r="BK296" s="11" t="s">
        <v>79</v>
      </c>
      <c r="BL296" s="164">
        <f>ROUND(P296*H296,2)</f>
        <v>1730</v>
      </c>
      <c r="BM296" s="11" t="s">
        <v>137</v>
      </c>
      <c r="BN296" s="11" t="s">
        <v>649</v>
      </c>
    </row>
    <row r="297" spans="2:66" s="1" customFormat="1">
      <c r="B297" s="27"/>
      <c r="C297" s="28"/>
      <c r="D297" s="165" t="s">
        <v>139</v>
      </c>
      <c r="E297" s="28"/>
      <c r="F297" s="166" t="s">
        <v>650</v>
      </c>
      <c r="G297" s="28"/>
      <c r="H297" s="28"/>
      <c r="I297" s="28"/>
      <c r="J297" s="28"/>
      <c r="K297" s="28"/>
      <c r="L297" s="28"/>
      <c r="M297" s="181"/>
      <c r="N297" s="198"/>
      <c r="O297" s="199"/>
      <c r="P297" s="199"/>
      <c r="Q297" s="199"/>
      <c r="R297" s="199"/>
      <c r="S297" s="199"/>
      <c r="T297" s="199"/>
      <c r="U297" s="199"/>
      <c r="V297" s="199"/>
      <c r="W297" s="199"/>
      <c r="X297" s="199"/>
      <c r="Y297" s="200"/>
      <c r="Z297" s="213"/>
      <c r="AA297" s="201"/>
      <c r="AU297" s="11" t="s">
        <v>139</v>
      </c>
      <c r="AV297" s="11" t="s">
        <v>79</v>
      </c>
    </row>
    <row r="298" spans="2:66" s="1" customFormat="1" ht="22.5" customHeight="1">
      <c r="B298" s="27"/>
      <c r="C298" s="154" t="s">
        <v>651</v>
      </c>
      <c r="D298" s="154" t="s">
        <v>132</v>
      </c>
      <c r="E298" s="155" t="s">
        <v>652</v>
      </c>
      <c r="F298" s="156" t="s">
        <v>653</v>
      </c>
      <c r="G298" s="157" t="s">
        <v>135</v>
      </c>
      <c r="H298" s="158">
        <v>1</v>
      </c>
      <c r="I298" s="159">
        <v>0</v>
      </c>
      <c r="J298" s="159">
        <v>1020</v>
      </c>
      <c r="K298" s="159">
        <f>ROUND(P298*H298,2)</f>
        <v>1020</v>
      </c>
      <c r="L298" s="156" t="s">
        <v>136</v>
      </c>
      <c r="M298" s="181" t="str">
        <f t="shared" si="17"/>
        <v>Cena zvýšena</v>
      </c>
      <c r="N298" s="192" t="s">
        <v>1</v>
      </c>
      <c r="O298" s="193" t="s">
        <v>40</v>
      </c>
      <c r="P298" s="194">
        <f>I298+J298</f>
        <v>1020</v>
      </c>
      <c r="Q298" s="194">
        <f>ROUND(I298*H298,2)</f>
        <v>0</v>
      </c>
      <c r="R298" s="194">
        <f>ROUND(J298*H298,2)</f>
        <v>1020</v>
      </c>
      <c r="S298" s="195">
        <v>0</v>
      </c>
      <c r="T298" s="195">
        <f>S298*H298</f>
        <v>0</v>
      </c>
      <c r="U298" s="195">
        <v>0</v>
      </c>
      <c r="V298" s="195">
        <f>U298*H298</f>
        <v>0</v>
      </c>
      <c r="W298" s="195">
        <v>0</v>
      </c>
      <c r="X298" s="195">
        <f>W298*H298</f>
        <v>0</v>
      </c>
      <c r="Y298" s="196" t="s">
        <v>1</v>
      </c>
      <c r="Z298" s="213">
        <f t="shared" si="16"/>
        <v>2.9999999999999805</v>
      </c>
      <c r="AA298" s="197">
        <v>1050.5999999999999</v>
      </c>
      <c r="AS298" s="11" t="s">
        <v>137</v>
      </c>
      <c r="AU298" s="11" t="s">
        <v>132</v>
      </c>
      <c r="AV298" s="11" t="s">
        <v>79</v>
      </c>
      <c r="AZ298" s="11" t="s">
        <v>130</v>
      </c>
      <c r="BF298" s="164">
        <f>IF(O298="základní",K298,0)</f>
        <v>1020</v>
      </c>
      <c r="BG298" s="164">
        <f>IF(O298="snížená",K298,0)</f>
        <v>0</v>
      </c>
      <c r="BH298" s="164">
        <f>IF(O298="zákl. přenesená",K298,0)</f>
        <v>0</v>
      </c>
      <c r="BI298" s="164">
        <f>IF(O298="sníž. přenesená",K298,0)</f>
        <v>0</v>
      </c>
      <c r="BJ298" s="164">
        <f>IF(O298="nulová",K298,0)</f>
        <v>0</v>
      </c>
      <c r="BK298" s="11" t="s">
        <v>79</v>
      </c>
      <c r="BL298" s="164">
        <f>ROUND(P298*H298,2)</f>
        <v>1020</v>
      </c>
      <c r="BM298" s="11" t="s">
        <v>137</v>
      </c>
      <c r="BN298" s="11" t="s">
        <v>654</v>
      </c>
    </row>
    <row r="299" spans="2:66" s="1" customFormat="1" ht="19.5">
      <c r="B299" s="27"/>
      <c r="C299" s="28"/>
      <c r="D299" s="165" t="s">
        <v>139</v>
      </c>
      <c r="E299" s="28"/>
      <c r="F299" s="166" t="s">
        <v>655</v>
      </c>
      <c r="G299" s="28"/>
      <c r="H299" s="28"/>
      <c r="I299" s="28"/>
      <c r="J299" s="28"/>
      <c r="K299" s="28"/>
      <c r="L299" s="28"/>
      <c r="M299" s="181"/>
      <c r="N299" s="198"/>
      <c r="O299" s="199"/>
      <c r="P299" s="199"/>
      <c r="Q299" s="199"/>
      <c r="R299" s="199"/>
      <c r="S299" s="199"/>
      <c r="T299" s="199"/>
      <c r="U299" s="199"/>
      <c r="V299" s="199"/>
      <c r="W299" s="199"/>
      <c r="X299" s="199"/>
      <c r="Y299" s="200"/>
      <c r="Z299" s="213"/>
      <c r="AA299" s="201"/>
      <c r="AU299" s="11" t="s">
        <v>139</v>
      </c>
      <c r="AV299" s="11" t="s">
        <v>79</v>
      </c>
    </row>
    <row r="300" spans="2:66" s="1" customFormat="1" ht="22.5" customHeight="1">
      <c r="B300" s="27"/>
      <c r="C300" s="154" t="s">
        <v>656</v>
      </c>
      <c r="D300" s="154" t="s">
        <v>132</v>
      </c>
      <c r="E300" s="155" t="s">
        <v>657</v>
      </c>
      <c r="F300" s="156" t="s">
        <v>658</v>
      </c>
      <c r="G300" s="157" t="s">
        <v>135</v>
      </c>
      <c r="H300" s="158">
        <v>1</v>
      </c>
      <c r="I300" s="159">
        <v>0</v>
      </c>
      <c r="J300" s="159">
        <v>605</v>
      </c>
      <c r="K300" s="159">
        <f>ROUND(P300*H300,2)</f>
        <v>605</v>
      </c>
      <c r="L300" s="156" t="s">
        <v>136</v>
      </c>
      <c r="M300" s="181" t="str">
        <f t="shared" si="17"/>
        <v>Cena zvýšena</v>
      </c>
      <c r="N300" s="192" t="s">
        <v>1</v>
      </c>
      <c r="O300" s="193" t="s">
        <v>40</v>
      </c>
      <c r="P300" s="194">
        <f>I300+J300</f>
        <v>605</v>
      </c>
      <c r="Q300" s="194">
        <f>ROUND(I300*H300,2)</f>
        <v>0</v>
      </c>
      <c r="R300" s="194">
        <f>ROUND(J300*H300,2)</f>
        <v>605</v>
      </c>
      <c r="S300" s="195">
        <v>0</v>
      </c>
      <c r="T300" s="195">
        <f>S300*H300</f>
        <v>0</v>
      </c>
      <c r="U300" s="195">
        <v>0</v>
      </c>
      <c r="V300" s="195">
        <f>U300*H300</f>
        <v>0</v>
      </c>
      <c r="W300" s="195">
        <v>0</v>
      </c>
      <c r="X300" s="195">
        <f>W300*H300</f>
        <v>0</v>
      </c>
      <c r="Y300" s="196" t="s">
        <v>1</v>
      </c>
      <c r="Z300" s="213">
        <f t="shared" ref="Z300:Z362" si="18">SUM((AA300/K300-1)*100)</f>
        <v>3.0000000000000027</v>
      </c>
      <c r="AA300" s="197">
        <v>623.15</v>
      </c>
      <c r="AS300" s="11" t="s">
        <v>137</v>
      </c>
      <c r="AU300" s="11" t="s">
        <v>132</v>
      </c>
      <c r="AV300" s="11" t="s">
        <v>79</v>
      </c>
      <c r="AZ300" s="11" t="s">
        <v>130</v>
      </c>
      <c r="BF300" s="164">
        <f>IF(O300="základní",K300,0)</f>
        <v>605</v>
      </c>
      <c r="BG300" s="164">
        <f>IF(O300="snížená",K300,0)</f>
        <v>0</v>
      </c>
      <c r="BH300" s="164">
        <f>IF(O300="zákl. přenesená",K300,0)</f>
        <v>0</v>
      </c>
      <c r="BI300" s="164">
        <f>IF(O300="sníž. přenesená",K300,0)</f>
        <v>0</v>
      </c>
      <c r="BJ300" s="164">
        <f>IF(O300="nulová",K300,0)</f>
        <v>0</v>
      </c>
      <c r="BK300" s="11" t="s">
        <v>79</v>
      </c>
      <c r="BL300" s="164">
        <f>ROUND(P300*H300,2)</f>
        <v>605</v>
      </c>
      <c r="BM300" s="11" t="s">
        <v>137</v>
      </c>
      <c r="BN300" s="11" t="s">
        <v>659</v>
      </c>
    </row>
    <row r="301" spans="2:66" s="1" customFormat="1" ht="19.5">
      <c r="B301" s="27"/>
      <c r="C301" s="28"/>
      <c r="D301" s="165" t="s">
        <v>139</v>
      </c>
      <c r="E301" s="28"/>
      <c r="F301" s="166" t="s">
        <v>660</v>
      </c>
      <c r="G301" s="28"/>
      <c r="H301" s="28"/>
      <c r="I301" s="28"/>
      <c r="J301" s="28"/>
      <c r="K301" s="28"/>
      <c r="L301" s="28"/>
      <c r="M301" s="181"/>
      <c r="N301" s="198"/>
      <c r="O301" s="199"/>
      <c r="P301" s="199"/>
      <c r="Q301" s="199"/>
      <c r="R301" s="199"/>
      <c r="S301" s="199"/>
      <c r="T301" s="199"/>
      <c r="U301" s="199"/>
      <c r="V301" s="199"/>
      <c r="W301" s="199"/>
      <c r="X301" s="199"/>
      <c r="Y301" s="200"/>
      <c r="Z301" s="213"/>
      <c r="AA301" s="201"/>
      <c r="AU301" s="11" t="s">
        <v>139</v>
      </c>
      <c r="AV301" s="11" t="s">
        <v>79</v>
      </c>
    </row>
    <row r="302" spans="2:66" s="1" customFormat="1" ht="22.5" customHeight="1">
      <c r="B302" s="27"/>
      <c r="C302" s="154" t="s">
        <v>661</v>
      </c>
      <c r="D302" s="154" t="s">
        <v>132</v>
      </c>
      <c r="E302" s="155" t="s">
        <v>662</v>
      </c>
      <c r="F302" s="156" t="s">
        <v>663</v>
      </c>
      <c r="G302" s="157" t="s">
        <v>135</v>
      </c>
      <c r="H302" s="158">
        <v>1</v>
      </c>
      <c r="I302" s="159">
        <v>0</v>
      </c>
      <c r="J302" s="159">
        <v>1050</v>
      </c>
      <c r="K302" s="159">
        <f>ROUND(P302*H302,2)</f>
        <v>1050</v>
      </c>
      <c r="L302" s="156" t="s">
        <v>136</v>
      </c>
      <c r="M302" s="181" t="str">
        <f t="shared" si="17"/>
        <v>Cena zvýšena</v>
      </c>
      <c r="N302" s="192" t="s">
        <v>1</v>
      </c>
      <c r="O302" s="193" t="s">
        <v>40</v>
      </c>
      <c r="P302" s="194">
        <f>I302+J302</f>
        <v>1050</v>
      </c>
      <c r="Q302" s="194">
        <f>ROUND(I302*H302,2)</f>
        <v>0</v>
      </c>
      <c r="R302" s="194">
        <f>ROUND(J302*H302,2)</f>
        <v>1050</v>
      </c>
      <c r="S302" s="195">
        <v>0</v>
      </c>
      <c r="T302" s="195">
        <f>S302*H302</f>
        <v>0</v>
      </c>
      <c r="U302" s="195">
        <v>0</v>
      </c>
      <c r="V302" s="195">
        <f>U302*H302</f>
        <v>0</v>
      </c>
      <c r="W302" s="195">
        <v>0</v>
      </c>
      <c r="X302" s="195">
        <f>W302*H302</f>
        <v>0</v>
      </c>
      <c r="Y302" s="196" t="s">
        <v>1</v>
      </c>
      <c r="Z302" s="213">
        <f t="shared" si="18"/>
        <v>3.0000000000000027</v>
      </c>
      <c r="AA302" s="197">
        <v>1081.5</v>
      </c>
      <c r="AS302" s="11" t="s">
        <v>137</v>
      </c>
      <c r="AU302" s="11" t="s">
        <v>132</v>
      </c>
      <c r="AV302" s="11" t="s">
        <v>79</v>
      </c>
      <c r="AZ302" s="11" t="s">
        <v>130</v>
      </c>
      <c r="BF302" s="164">
        <f>IF(O302="základní",K302,0)</f>
        <v>1050</v>
      </c>
      <c r="BG302" s="164">
        <f>IF(O302="snížená",K302,0)</f>
        <v>0</v>
      </c>
      <c r="BH302" s="164">
        <f>IF(O302="zákl. přenesená",K302,0)</f>
        <v>0</v>
      </c>
      <c r="BI302" s="164">
        <f>IF(O302="sníž. přenesená",K302,0)</f>
        <v>0</v>
      </c>
      <c r="BJ302" s="164">
        <f>IF(O302="nulová",K302,0)</f>
        <v>0</v>
      </c>
      <c r="BK302" s="11" t="s">
        <v>79</v>
      </c>
      <c r="BL302" s="164">
        <f>ROUND(P302*H302,2)</f>
        <v>1050</v>
      </c>
      <c r="BM302" s="11" t="s">
        <v>137</v>
      </c>
      <c r="BN302" s="11" t="s">
        <v>664</v>
      </c>
    </row>
    <row r="303" spans="2:66" s="1" customFormat="1" ht="19.5">
      <c r="B303" s="27"/>
      <c r="C303" s="28"/>
      <c r="D303" s="165" t="s">
        <v>139</v>
      </c>
      <c r="E303" s="28"/>
      <c r="F303" s="166" t="s">
        <v>665</v>
      </c>
      <c r="G303" s="28"/>
      <c r="H303" s="28"/>
      <c r="I303" s="28"/>
      <c r="J303" s="28"/>
      <c r="K303" s="28"/>
      <c r="L303" s="28"/>
      <c r="M303" s="181"/>
      <c r="N303" s="198"/>
      <c r="O303" s="199"/>
      <c r="P303" s="199"/>
      <c r="Q303" s="199"/>
      <c r="R303" s="199"/>
      <c r="S303" s="199"/>
      <c r="T303" s="199"/>
      <c r="U303" s="199"/>
      <c r="V303" s="199"/>
      <c r="W303" s="199"/>
      <c r="X303" s="199"/>
      <c r="Y303" s="200"/>
      <c r="Z303" s="213"/>
      <c r="AA303" s="201"/>
      <c r="AU303" s="11" t="s">
        <v>139</v>
      </c>
      <c r="AV303" s="11" t="s">
        <v>79</v>
      </c>
    </row>
    <row r="304" spans="2:66" s="1" customFormat="1" ht="22.5" customHeight="1">
      <c r="B304" s="27"/>
      <c r="C304" s="154" t="s">
        <v>666</v>
      </c>
      <c r="D304" s="154" t="s">
        <v>132</v>
      </c>
      <c r="E304" s="155" t="s">
        <v>667</v>
      </c>
      <c r="F304" s="156" t="s">
        <v>668</v>
      </c>
      <c r="G304" s="157" t="s">
        <v>135</v>
      </c>
      <c r="H304" s="158">
        <v>1</v>
      </c>
      <c r="I304" s="159">
        <v>0</v>
      </c>
      <c r="J304" s="159">
        <v>920</v>
      </c>
      <c r="K304" s="159">
        <f>ROUND(P304*H304,2)</f>
        <v>920</v>
      </c>
      <c r="L304" s="156" t="s">
        <v>136</v>
      </c>
      <c r="M304" s="181" t="str">
        <f t="shared" si="17"/>
        <v>Cena zvýšena</v>
      </c>
      <c r="N304" s="192" t="s">
        <v>1</v>
      </c>
      <c r="O304" s="193" t="s">
        <v>40</v>
      </c>
      <c r="P304" s="194">
        <f>I304+J304</f>
        <v>920</v>
      </c>
      <c r="Q304" s="194">
        <f>ROUND(I304*H304,2)</f>
        <v>0</v>
      </c>
      <c r="R304" s="194">
        <f>ROUND(J304*H304,2)</f>
        <v>920</v>
      </c>
      <c r="S304" s="195">
        <v>0</v>
      </c>
      <c r="T304" s="195">
        <f>S304*H304</f>
        <v>0</v>
      </c>
      <c r="U304" s="195">
        <v>0</v>
      </c>
      <c r="V304" s="195">
        <f>U304*H304</f>
        <v>0</v>
      </c>
      <c r="W304" s="195">
        <v>0</v>
      </c>
      <c r="X304" s="195">
        <f>W304*H304</f>
        <v>0</v>
      </c>
      <c r="Y304" s="196" t="s">
        <v>1</v>
      </c>
      <c r="Z304" s="213">
        <f t="shared" si="18"/>
        <v>3.0000000000000027</v>
      </c>
      <c r="AA304" s="197">
        <v>947.6</v>
      </c>
      <c r="AS304" s="11" t="s">
        <v>137</v>
      </c>
      <c r="AU304" s="11" t="s">
        <v>132</v>
      </c>
      <c r="AV304" s="11" t="s">
        <v>79</v>
      </c>
      <c r="AZ304" s="11" t="s">
        <v>130</v>
      </c>
      <c r="BF304" s="164">
        <f>IF(O304="základní",K304,0)</f>
        <v>920</v>
      </c>
      <c r="BG304" s="164">
        <f>IF(O304="snížená",K304,0)</f>
        <v>0</v>
      </c>
      <c r="BH304" s="164">
        <f>IF(O304="zákl. přenesená",K304,0)</f>
        <v>0</v>
      </c>
      <c r="BI304" s="164">
        <f>IF(O304="sníž. přenesená",K304,0)</f>
        <v>0</v>
      </c>
      <c r="BJ304" s="164">
        <f>IF(O304="nulová",K304,0)</f>
        <v>0</v>
      </c>
      <c r="BK304" s="11" t="s">
        <v>79</v>
      </c>
      <c r="BL304" s="164">
        <f>ROUND(P304*H304,2)</f>
        <v>920</v>
      </c>
      <c r="BM304" s="11" t="s">
        <v>137</v>
      </c>
      <c r="BN304" s="11" t="s">
        <v>669</v>
      </c>
    </row>
    <row r="305" spans="2:66" s="1" customFormat="1" ht="19.5">
      <c r="B305" s="27"/>
      <c r="C305" s="28"/>
      <c r="D305" s="165" t="s">
        <v>139</v>
      </c>
      <c r="E305" s="28"/>
      <c r="F305" s="166" t="s">
        <v>670</v>
      </c>
      <c r="G305" s="28"/>
      <c r="H305" s="28"/>
      <c r="I305" s="28"/>
      <c r="J305" s="28"/>
      <c r="K305" s="28"/>
      <c r="L305" s="28"/>
      <c r="M305" s="181"/>
      <c r="N305" s="198"/>
      <c r="O305" s="199"/>
      <c r="P305" s="199"/>
      <c r="Q305" s="199"/>
      <c r="R305" s="199"/>
      <c r="S305" s="199"/>
      <c r="T305" s="199"/>
      <c r="U305" s="199"/>
      <c r="V305" s="199"/>
      <c r="W305" s="199"/>
      <c r="X305" s="199"/>
      <c r="Y305" s="200"/>
      <c r="Z305" s="213"/>
      <c r="AA305" s="201"/>
      <c r="AU305" s="11" t="s">
        <v>139</v>
      </c>
      <c r="AV305" s="11" t="s">
        <v>79</v>
      </c>
    </row>
    <row r="306" spans="2:66" s="1" customFormat="1" ht="22.5" customHeight="1">
      <c r="B306" s="27"/>
      <c r="C306" s="154" t="s">
        <v>671</v>
      </c>
      <c r="D306" s="154" t="s">
        <v>132</v>
      </c>
      <c r="E306" s="155" t="s">
        <v>672</v>
      </c>
      <c r="F306" s="156" t="s">
        <v>673</v>
      </c>
      <c r="G306" s="157" t="s">
        <v>135</v>
      </c>
      <c r="H306" s="158">
        <v>1</v>
      </c>
      <c r="I306" s="159">
        <v>0</v>
      </c>
      <c r="J306" s="159">
        <v>1050</v>
      </c>
      <c r="K306" s="159">
        <f>ROUND(P306*H306,2)</f>
        <v>1050</v>
      </c>
      <c r="L306" s="156" t="s">
        <v>136</v>
      </c>
      <c r="M306" s="181" t="str">
        <f t="shared" si="17"/>
        <v>Cena zvýšena</v>
      </c>
      <c r="N306" s="192" t="s">
        <v>1</v>
      </c>
      <c r="O306" s="193" t="s">
        <v>40</v>
      </c>
      <c r="P306" s="194">
        <f>I306+J306</f>
        <v>1050</v>
      </c>
      <c r="Q306" s="194">
        <f>ROUND(I306*H306,2)</f>
        <v>0</v>
      </c>
      <c r="R306" s="194">
        <f>ROUND(J306*H306,2)</f>
        <v>1050</v>
      </c>
      <c r="S306" s="195">
        <v>0</v>
      </c>
      <c r="T306" s="195">
        <f>S306*H306</f>
        <v>0</v>
      </c>
      <c r="U306" s="195">
        <v>0</v>
      </c>
      <c r="V306" s="195">
        <f>U306*H306</f>
        <v>0</v>
      </c>
      <c r="W306" s="195">
        <v>0</v>
      </c>
      <c r="X306" s="195">
        <f>W306*H306</f>
        <v>0</v>
      </c>
      <c r="Y306" s="196" t="s">
        <v>1</v>
      </c>
      <c r="Z306" s="213">
        <f t="shared" si="18"/>
        <v>3.0000000000000027</v>
      </c>
      <c r="AA306" s="197">
        <v>1081.5</v>
      </c>
      <c r="AS306" s="11" t="s">
        <v>137</v>
      </c>
      <c r="AU306" s="11" t="s">
        <v>132</v>
      </c>
      <c r="AV306" s="11" t="s">
        <v>79</v>
      </c>
      <c r="AZ306" s="11" t="s">
        <v>130</v>
      </c>
      <c r="BF306" s="164">
        <f>IF(O306="základní",K306,0)</f>
        <v>1050</v>
      </c>
      <c r="BG306" s="164">
        <f>IF(O306="snížená",K306,0)</f>
        <v>0</v>
      </c>
      <c r="BH306" s="164">
        <f>IF(O306="zákl. přenesená",K306,0)</f>
        <v>0</v>
      </c>
      <c r="BI306" s="164">
        <f>IF(O306="sníž. přenesená",K306,0)</f>
        <v>0</v>
      </c>
      <c r="BJ306" s="164">
        <f>IF(O306="nulová",K306,0)</f>
        <v>0</v>
      </c>
      <c r="BK306" s="11" t="s">
        <v>79</v>
      </c>
      <c r="BL306" s="164">
        <f>ROUND(P306*H306,2)</f>
        <v>1050</v>
      </c>
      <c r="BM306" s="11" t="s">
        <v>137</v>
      </c>
      <c r="BN306" s="11" t="s">
        <v>674</v>
      </c>
    </row>
    <row r="307" spans="2:66" s="1" customFormat="1" ht="19.5">
      <c r="B307" s="27"/>
      <c r="C307" s="28"/>
      <c r="D307" s="165" t="s">
        <v>139</v>
      </c>
      <c r="E307" s="28"/>
      <c r="F307" s="166" t="s">
        <v>675</v>
      </c>
      <c r="G307" s="28"/>
      <c r="H307" s="28"/>
      <c r="I307" s="28"/>
      <c r="J307" s="28"/>
      <c r="K307" s="28"/>
      <c r="L307" s="28"/>
      <c r="M307" s="181"/>
      <c r="N307" s="198"/>
      <c r="O307" s="199"/>
      <c r="P307" s="199"/>
      <c r="Q307" s="199"/>
      <c r="R307" s="199"/>
      <c r="S307" s="199"/>
      <c r="T307" s="199"/>
      <c r="U307" s="199"/>
      <c r="V307" s="199"/>
      <c r="W307" s="199"/>
      <c r="X307" s="199"/>
      <c r="Y307" s="200"/>
      <c r="Z307" s="213"/>
      <c r="AA307" s="201"/>
      <c r="AU307" s="11" t="s">
        <v>139</v>
      </c>
      <c r="AV307" s="11" t="s">
        <v>79</v>
      </c>
    </row>
    <row r="308" spans="2:66" s="1" customFormat="1" ht="22.5" customHeight="1">
      <c r="B308" s="27"/>
      <c r="C308" s="154" t="s">
        <v>676</v>
      </c>
      <c r="D308" s="154" t="s">
        <v>132</v>
      </c>
      <c r="E308" s="155" t="s">
        <v>677</v>
      </c>
      <c r="F308" s="156" t="s">
        <v>678</v>
      </c>
      <c r="G308" s="157" t="s">
        <v>135</v>
      </c>
      <c r="H308" s="158">
        <v>1</v>
      </c>
      <c r="I308" s="159">
        <v>0</v>
      </c>
      <c r="J308" s="159">
        <v>1260</v>
      </c>
      <c r="K308" s="159">
        <f>ROUND(P308*H308,2)</f>
        <v>1260</v>
      </c>
      <c r="L308" s="156" t="s">
        <v>136</v>
      </c>
      <c r="M308" s="181" t="str">
        <f t="shared" si="17"/>
        <v>Cena zvýšena</v>
      </c>
      <c r="N308" s="192" t="s">
        <v>1</v>
      </c>
      <c r="O308" s="193" t="s">
        <v>40</v>
      </c>
      <c r="P308" s="194">
        <f>I308+J308</f>
        <v>1260</v>
      </c>
      <c r="Q308" s="194">
        <f>ROUND(I308*H308,2)</f>
        <v>0</v>
      </c>
      <c r="R308" s="194">
        <f>ROUND(J308*H308,2)</f>
        <v>1260</v>
      </c>
      <c r="S308" s="195">
        <v>0</v>
      </c>
      <c r="T308" s="195">
        <f>S308*H308</f>
        <v>0</v>
      </c>
      <c r="U308" s="195">
        <v>0</v>
      </c>
      <c r="V308" s="195">
        <f>U308*H308</f>
        <v>0</v>
      </c>
      <c r="W308" s="195">
        <v>0</v>
      </c>
      <c r="X308" s="195">
        <f>W308*H308</f>
        <v>0</v>
      </c>
      <c r="Y308" s="196" t="s">
        <v>1</v>
      </c>
      <c r="Z308" s="213">
        <f t="shared" si="18"/>
        <v>3.0000000000000027</v>
      </c>
      <c r="AA308" s="197">
        <v>1297.8</v>
      </c>
      <c r="AS308" s="11" t="s">
        <v>137</v>
      </c>
      <c r="AU308" s="11" t="s">
        <v>132</v>
      </c>
      <c r="AV308" s="11" t="s">
        <v>79</v>
      </c>
      <c r="AZ308" s="11" t="s">
        <v>130</v>
      </c>
      <c r="BF308" s="164">
        <f>IF(O308="základní",K308,0)</f>
        <v>1260</v>
      </c>
      <c r="BG308" s="164">
        <f>IF(O308="snížená",K308,0)</f>
        <v>0</v>
      </c>
      <c r="BH308" s="164">
        <f>IF(O308="zákl. přenesená",K308,0)</f>
        <v>0</v>
      </c>
      <c r="BI308" s="164">
        <f>IF(O308="sníž. přenesená",K308,0)</f>
        <v>0</v>
      </c>
      <c r="BJ308" s="164">
        <f>IF(O308="nulová",K308,0)</f>
        <v>0</v>
      </c>
      <c r="BK308" s="11" t="s">
        <v>79</v>
      </c>
      <c r="BL308" s="164">
        <f>ROUND(P308*H308,2)</f>
        <v>1260</v>
      </c>
      <c r="BM308" s="11" t="s">
        <v>137</v>
      </c>
      <c r="BN308" s="11" t="s">
        <v>679</v>
      </c>
    </row>
    <row r="309" spans="2:66" s="1" customFormat="1" ht="19.5">
      <c r="B309" s="27"/>
      <c r="C309" s="28"/>
      <c r="D309" s="165" t="s">
        <v>139</v>
      </c>
      <c r="E309" s="28"/>
      <c r="F309" s="166" t="s">
        <v>680</v>
      </c>
      <c r="G309" s="28"/>
      <c r="H309" s="28"/>
      <c r="I309" s="28"/>
      <c r="J309" s="28"/>
      <c r="K309" s="28"/>
      <c r="L309" s="28"/>
      <c r="M309" s="181"/>
      <c r="N309" s="198"/>
      <c r="O309" s="199"/>
      <c r="P309" s="199"/>
      <c r="Q309" s="199"/>
      <c r="R309" s="199"/>
      <c r="S309" s="199"/>
      <c r="T309" s="199"/>
      <c r="U309" s="199"/>
      <c r="V309" s="199"/>
      <c r="W309" s="199"/>
      <c r="X309" s="199"/>
      <c r="Y309" s="200"/>
      <c r="Z309" s="213"/>
      <c r="AA309" s="201"/>
      <c r="AU309" s="11" t="s">
        <v>139</v>
      </c>
      <c r="AV309" s="11" t="s">
        <v>79</v>
      </c>
    </row>
    <row r="310" spans="2:66" s="1" customFormat="1" ht="22.5" customHeight="1">
      <c r="B310" s="27"/>
      <c r="C310" s="154" t="s">
        <v>681</v>
      </c>
      <c r="D310" s="154" t="s">
        <v>132</v>
      </c>
      <c r="E310" s="155" t="s">
        <v>682</v>
      </c>
      <c r="F310" s="156" t="s">
        <v>683</v>
      </c>
      <c r="G310" s="157" t="s">
        <v>135</v>
      </c>
      <c r="H310" s="158">
        <v>1</v>
      </c>
      <c r="I310" s="159">
        <v>0</v>
      </c>
      <c r="J310" s="159">
        <v>1050</v>
      </c>
      <c r="K310" s="159">
        <f>ROUND(P310*H310,2)</f>
        <v>1050</v>
      </c>
      <c r="L310" s="156" t="s">
        <v>136</v>
      </c>
      <c r="M310" s="181" t="str">
        <f t="shared" si="17"/>
        <v>Cena zvýšena</v>
      </c>
      <c r="N310" s="192" t="s">
        <v>1</v>
      </c>
      <c r="O310" s="193" t="s">
        <v>40</v>
      </c>
      <c r="P310" s="194">
        <f>I310+J310</f>
        <v>1050</v>
      </c>
      <c r="Q310" s="194">
        <f>ROUND(I310*H310,2)</f>
        <v>0</v>
      </c>
      <c r="R310" s="194">
        <f>ROUND(J310*H310,2)</f>
        <v>1050</v>
      </c>
      <c r="S310" s="195">
        <v>0</v>
      </c>
      <c r="T310" s="195">
        <f>S310*H310</f>
        <v>0</v>
      </c>
      <c r="U310" s="195">
        <v>0</v>
      </c>
      <c r="V310" s="195">
        <f>U310*H310</f>
        <v>0</v>
      </c>
      <c r="W310" s="195">
        <v>0</v>
      </c>
      <c r="X310" s="195">
        <f>W310*H310</f>
        <v>0</v>
      </c>
      <c r="Y310" s="196" t="s">
        <v>1</v>
      </c>
      <c r="Z310" s="213">
        <f t="shared" si="18"/>
        <v>3.0000000000000027</v>
      </c>
      <c r="AA310" s="197">
        <v>1081.5</v>
      </c>
      <c r="AS310" s="11" t="s">
        <v>137</v>
      </c>
      <c r="AU310" s="11" t="s">
        <v>132</v>
      </c>
      <c r="AV310" s="11" t="s">
        <v>79</v>
      </c>
      <c r="AZ310" s="11" t="s">
        <v>130</v>
      </c>
      <c r="BF310" s="164">
        <f>IF(O310="základní",K310,0)</f>
        <v>1050</v>
      </c>
      <c r="BG310" s="164">
        <f>IF(O310="snížená",K310,0)</f>
        <v>0</v>
      </c>
      <c r="BH310" s="164">
        <f>IF(O310="zákl. přenesená",K310,0)</f>
        <v>0</v>
      </c>
      <c r="BI310" s="164">
        <f>IF(O310="sníž. přenesená",K310,0)</f>
        <v>0</v>
      </c>
      <c r="BJ310" s="164">
        <f>IF(O310="nulová",K310,0)</f>
        <v>0</v>
      </c>
      <c r="BK310" s="11" t="s">
        <v>79</v>
      </c>
      <c r="BL310" s="164">
        <f>ROUND(P310*H310,2)</f>
        <v>1050</v>
      </c>
      <c r="BM310" s="11" t="s">
        <v>137</v>
      </c>
      <c r="BN310" s="11" t="s">
        <v>684</v>
      </c>
    </row>
    <row r="311" spans="2:66" s="1" customFormat="1" ht="19.5">
      <c r="B311" s="27"/>
      <c r="C311" s="28"/>
      <c r="D311" s="165" t="s">
        <v>139</v>
      </c>
      <c r="E311" s="28"/>
      <c r="F311" s="166" t="s">
        <v>685</v>
      </c>
      <c r="G311" s="28"/>
      <c r="H311" s="28"/>
      <c r="I311" s="28"/>
      <c r="J311" s="28"/>
      <c r="K311" s="28"/>
      <c r="L311" s="28"/>
      <c r="M311" s="181"/>
      <c r="N311" s="198"/>
      <c r="O311" s="199"/>
      <c r="P311" s="199"/>
      <c r="Q311" s="199"/>
      <c r="R311" s="199"/>
      <c r="S311" s="199"/>
      <c r="T311" s="199"/>
      <c r="U311" s="199"/>
      <c r="V311" s="199"/>
      <c r="W311" s="199"/>
      <c r="X311" s="199"/>
      <c r="Y311" s="200"/>
      <c r="Z311" s="213"/>
      <c r="AA311" s="201"/>
      <c r="AU311" s="11" t="s">
        <v>139</v>
      </c>
      <c r="AV311" s="11" t="s">
        <v>79</v>
      </c>
    </row>
    <row r="312" spans="2:66" s="1" customFormat="1" ht="22.5" customHeight="1">
      <c r="B312" s="27"/>
      <c r="C312" s="154" t="s">
        <v>686</v>
      </c>
      <c r="D312" s="154" t="s">
        <v>132</v>
      </c>
      <c r="E312" s="155" t="s">
        <v>687</v>
      </c>
      <c r="F312" s="156" t="s">
        <v>688</v>
      </c>
      <c r="G312" s="157" t="s">
        <v>135</v>
      </c>
      <c r="H312" s="158">
        <v>1</v>
      </c>
      <c r="I312" s="159">
        <v>0</v>
      </c>
      <c r="J312" s="159">
        <v>4570</v>
      </c>
      <c r="K312" s="159">
        <f>ROUND(P312*H312,2)</f>
        <v>4570</v>
      </c>
      <c r="L312" s="156" t="s">
        <v>136</v>
      </c>
      <c r="M312" s="181" t="str">
        <f t="shared" si="17"/>
        <v>Cena zvýšena</v>
      </c>
      <c r="N312" s="192" t="s">
        <v>1</v>
      </c>
      <c r="O312" s="193" t="s">
        <v>40</v>
      </c>
      <c r="P312" s="194">
        <f>I312+J312</f>
        <v>4570</v>
      </c>
      <c r="Q312" s="194">
        <f>ROUND(I312*H312,2)</f>
        <v>0</v>
      </c>
      <c r="R312" s="194">
        <f>ROUND(J312*H312,2)</f>
        <v>4570</v>
      </c>
      <c r="S312" s="195">
        <v>0</v>
      </c>
      <c r="T312" s="195">
        <f>S312*H312</f>
        <v>0</v>
      </c>
      <c r="U312" s="195">
        <v>0</v>
      </c>
      <c r="V312" s="195">
        <f>U312*H312</f>
        <v>0</v>
      </c>
      <c r="W312" s="195">
        <v>0</v>
      </c>
      <c r="X312" s="195">
        <f>W312*H312</f>
        <v>0</v>
      </c>
      <c r="Y312" s="196" t="s">
        <v>1</v>
      </c>
      <c r="Z312" s="213">
        <f t="shared" si="18"/>
        <v>3.0000000000000027</v>
      </c>
      <c r="AA312" s="197">
        <v>4707.1000000000004</v>
      </c>
      <c r="AS312" s="11" t="s">
        <v>137</v>
      </c>
      <c r="AU312" s="11" t="s">
        <v>132</v>
      </c>
      <c r="AV312" s="11" t="s">
        <v>79</v>
      </c>
      <c r="AZ312" s="11" t="s">
        <v>130</v>
      </c>
      <c r="BF312" s="164">
        <f>IF(O312="základní",K312,0)</f>
        <v>4570</v>
      </c>
      <c r="BG312" s="164">
        <f>IF(O312="snížená",K312,0)</f>
        <v>0</v>
      </c>
      <c r="BH312" s="164">
        <f>IF(O312="zákl. přenesená",K312,0)</f>
        <v>0</v>
      </c>
      <c r="BI312" s="164">
        <f>IF(O312="sníž. přenesená",K312,0)</f>
        <v>0</v>
      </c>
      <c r="BJ312" s="164">
        <f>IF(O312="nulová",K312,0)</f>
        <v>0</v>
      </c>
      <c r="BK312" s="11" t="s">
        <v>79</v>
      </c>
      <c r="BL312" s="164">
        <f>ROUND(P312*H312,2)</f>
        <v>4570</v>
      </c>
      <c r="BM312" s="11" t="s">
        <v>137</v>
      </c>
      <c r="BN312" s="11" t="s">
        <v>689</v>
      </c>
    </row>
    <row r="313" spans="2:66" s="1" customFormat="1" ht="19.5">
      <c r="B313" s="27"/>
      <c r="C313" s="28"/>
      <c r="D313" s="165" t="s">
        <v>139</v>
      </c>
      <c r="E313" s="28"/>
      <c r="F313" s="166" t="s">
        <v>690</v>
      </c>
      <c r="G313" s="28"/>
      <c r="H313" s="28"/>
      <c r="I313" s="28"/>
      <c r="J313" s="28"/>
      <c r="K313" s="28"/>
      <c r="L313" s="28"/>
      <c r="M313" s="181"/>
      <c r="N313" s="198"/>
      <c r="O313" s="199"/>
      <c r="P313" s="199"/>
      <c r="Q313" s="199"/>
      <c r="R313" s="199"/>
      <c r="S313" s="199"/>
      <c r="T313" s="199"/>
      <c r="U313" s="199"/>
      <c r="V313" s="199"/>
      <c r="W313" s="199"/>
      <c r="X313" s="199"/>
      <c r="Y313" s="200"/>
      <c r="Z313" s="213"/>
      <c r="AA313" s="201"/>
      <c r="AU313" s="11" t="s">
        <v>139</v>
      </c>
      <c r="AV313" s="11" t="s">
        <v>79</v>
      </c>
    </row>
    <row r="314" spans="2:66" s="1" customFormat="1" ht="22.5" customHeight="1">
      <c r="B314" s="27"/>
      <c r="C314" s="154" t="s">
        <v>691</v>
      </c>
      <c r="D314" s="154" t="s">
        <v>132</v>
      </c>
      <c r="E314" s="155" t="s">
        <v>692</v>
      </c>
      <c r="F314" s="156" t="s">
        <v>693</v>
      </c>
      <c r="G314" s="157" t="s">
        <v>135</v>
      </c>
      <c r="H314" s="158">
        <v>1</v>
      </c>
      <c r="I314" s="159">
        <v>0</v>
      </c>
      <c r="J314" s="159">
        <v>1930</v>
      </c>
      <c r="K314" s="159">
        <f>ROUND(P314*H314,2)</f>
        <v>1930</v>
      </c>
      <c r="L314" s="156" t="s">
        <v>136</v>
      </c>
      <c r="M314" s="181" t="str">
        <f t="shared" si="17"/>
        <v>Cena zvýšena</v>
      </c>
      <c r="N314" s="192" t="s">
        <v>1</v>
      </c>
      <c r="O314" s="193" t="s">
        <v>40</v>
      </c>
      <c r="P314" s="194">
        <f>I314+J314</f>
        <v>1930</v>
      </c>
      <c r="Q314" s="194">
        <f>ROUND(I314*H314,2)</f>
        <v>0</v>
      </c>
      <c r="R314" s="194">
        <f>ROUND(J314*H314,2)</f>
        <v>1930</v>
      </c>
      <c r="S314" s="195">
        <v>0</v>
      </c>
      <c r="T314" s="195">
        <f>S314*H314</f>
        <v>0</v>
      </c>
      <c r="U314" s="195">
        <v>0</v>
      </c>
      <c r="V314" s="195">
        <f>U314*H314</f>
        <v>0</v>
      </c>
      <c r="W314" s="195">
        <v>0</v>
      </c>
      <c r="X314" s="195">
        <f>W314*H314</f>
        <v>0</v>
      </c>
      <c r="Y314" s="196" t="s">
        <v>1</v>
      </c>
      <c r="Z314" s="213">
        <f t="shared" si="18"/>
        <v>3.0000000000000027</v>
      </c>
      <c r="AA314" s="197">
        <v>1987.9</v>
      </c>
      <c r="AS314" s="11" t="s">
        <v>137</v>
      </c>
      <c r="AU314" s="11" t="s">
        <v>132</v>
      </c>
      <c r="AV314" s="11" t="s">
        <v>79</v>
      </c>
      <c r="AZ314" s="11" t="s">
        <v>130</v>
      </c>
      <c r="BF314" s="164">
        <f>IF(O314="základní",K314,0)</f>
        <v>1930</v>
      </c>
      <c r="BG314" s="164">
        <f>IF(O314="snížená",K314,0)</f>
        <v>0</v>
      </c>
      <c r="BH314" s="164">
        <f>IF(O314="zákl. přenesená",K314,0)</f>
        <v>0</v>
      </c>
      <c r="BI314" s="164">
        <f>IF(O314="sníž. přenesená",K314,0)</f>
        <v>0</v>
      </c>
      <c r="BJ314" s="164">
        <f>IF(O314="nulová",K314,0)</f>
        <v>0</v>
      </c>
      <c r="BK314" s="11" t="s">
        <v>79</v>
      </c>
      <c r="BL314" s="164">
        <f>ROUND(P314*H314,2)</f>
        <v>1930</v>
      </c>
      <c r="BM314" s="11" t="s">
        <v>137</v>
      </c>
      <c r="BN314" s="11" t="s">
        <v>694</v>
      </c>
    </row>
    <row r="315" spans="2:66" s="1" customFormat="1" ht="19.5">
      <c r="B315" s="27"/>
      <c r="C315" s="28"/>
      <c r="D315" s="165" t="s">
        <v>139</v>
      </c>
      <c r="E315" s="28"/>
      <c r="F315" s="166" t="s">
        <v>695</v>
      </c>
      <c r="G315" s="28"/>
      <c r="H315" s="28"/>
      <c r="I315" s="28"/>
      <c r="J315" s="28"/>
      <c r="K315" s="28"/>
      <c r="L315" s="28"/>
      <c r="M315" s="181"/>
      <c r="N315" s="198"/>
      <c r="O315" s="199"/>
      <c r="P315" s="199"/>
      <c r="Q315" s="199"/>
      <c r="R315" s="199"/>
      <c r="S315" s="199"/>
      <c r="T315" s="199"/>
      <c r="U315" s="199"/>
      <c r="V315" s="199"/>
      <c r="W315" s="199"/>
      <c r="X315" s="199"/>
      <c r="Y315" s="200"/>
      <c r="Z315" s="213"/>
      <c r="AA315" s="201"/>
      <c r="AU315" s="11" t="s">
        <v>139</v>
      </c>
      <c r="AV315" s="11" t="s">
        <v>79</v>
      </c>
    </row>
    <row r="316" spans="2:66" s="1" customFormat="1" ht="22.5" customHeight="1">
      <c r="B316" s="27"/>
      <c r="C316" s="154" t="s">
        <v>696</v>
      </c>
      <c r="D316" s="154" t="s">
        <v>132</v>
      </c>
      <c r="E316" s="155" t="s">
        <v>697</v>
      </c>
      <c r="F316" s="156" t="s">
        <v>698</v>
      </c>
      <c r="G316" s="157" t="s">
        <v>135</v>
      </c>
      <c r="H316" s="158">
        <v>1</v>
      </c>
      <c r="I316" s="159">
        <v>0</v>
      </c>
      <c r="J316" s="159">
        <v>1490</v>
      </c>
      <c r="K316" s="159">
        <f>ROUND(P316*H316,2)</f>
        <v>1490</v>
      </c>
      <c r="L316" s="156" t="s">
        <v>136</v>
      </c>
      <c r="M316" s="181" t="str">
        <f t="shared" si="17"/>
        <v>Cena zvýšena</v>
      </c>
      <c r="N316" s="192" t="s">
        <v>1</v>
      </c>
      <c r="O316" s="193" t="s">
        <v>40</v>
      </c>
      <c r="P316" s="194">
        <f>I316+J316</f>
        <v>1490</v>
      </c>
      <c r="Q316" s="194">
        <f>ROUND(I316*H316,2)</f>
        <v>0</v>
      </c>
      <c r="R316" s="194">
        <f>ROUND(J316*H316,2)</f>
        <v>1490</v>
      </c>
      <c r="S316" s="195">
        <v>0</v>
      </c>
      <c r="T316" s="195">
        <f>S316*H316</f>
        <v>0</v>
      </c>
      <c r="U316" s="195">
        <v>0</v>
      </c>
      <c r="V316" s="195">
        <f>U316*H316</f>
        <v>0</v>
      </c>
      <c r="W316" s="195">
        <v>0</v>
      </c>
      <c r="X316" s="195">
        <f>W316*H316</f>
        <v>0</v>
      </c>
      <c r="Y316" s="196" t="s">
        <v>1</v>
      </c>
      <c r="Z316" s="213">
        <f t="shared" si="18"/>
        <v>3.0000000000000027</v>
      </c>
      <c r="AA316" s="197">
        <v>1534.7</v>
      </c>
      <c r="AS316" s="11" t="s">
        <v>137</v>
      </c>
      <c r="AU316" s="11" t="s">
        <v>132</v>
      </c>
      <c r="AV316" s="11" t="s">
        <v>79</v>
      </c>
      <c r="AZ316" s="11" t="s">
        <v>130</v>
      </c>
      <c r="BF316" s="164">
        <f>IF(O316="základní",K316,0)</f>
        <v>1490</v>
      </c>
      <c r="BG316" s="164">
        <f>IF(O316="snížená",K316,0)</f>
        <v>0</v>
      </c>
      <c r="BH316" s="164">
        <f>IF(O316="zákl. přenesená",K316,0)</f>
        <v>0</v>
      </c>
      <c r="BI316" s="164">
        <f>IF(O316="sníž. přenesená",K316,0)</f>
        <v>0</v>
      </c>
      <c r="BJ316" s="164">
        <f>IF(O316="nulová",K316,0)</f>
        <v>0</v>
      </c>
      <c r="BK316" s="11" t="s">
        <v>79</v>
      </c>
      <c r="BL316" s="164">
        <f>ROUND(P316*H316,2)</f>
        <v>1490</v>
      </c>
      <c r="BM316" s="11" t="s">
        <v>137</v>
      </c>
      <c r="BN316" s="11" t="s">
        <v>699</v>
      </c>
    </row>
    <row r="317" spans="2:66" s="1" customFormat="1" ht="19.5">
      <c r="B317" s="27"/>
      <c r="C317" s="28"/>
      <c r="D317" s="165" t="s">
        <v>139</v>
      </c>
      <c r="E317" s="28"/>
      <c r="F317" s="166" t="s">
        <v>700</v>
      </c>
      <c r="G317" s="28"/>
      <c r="H317" s="28"/>
      <c r="I317" s="28"/>
      <c r="J317" s="28"/>
      <c r="K317" s="28"/>
      <c r="L317" s="28"/>
      <c r="M317" s="181"/>
      <c r="N317" s="198"/>
      <c r="O317" s="199"/>
      <c r="P317" s="199"/>
      <c r="Q317" s="199"/>
      <c r="R317" s="199"/>
      <c r="S317" s="199"/>
      <c r="T317" s="199"/>
      <c r="U317" s="199"/>
      <c r="V317" s="199"/>
      <c r="W317" s="199"/>
      <c r="X317" s="199"/>
      <c r="Y317" s="200"/>
      <c r="Z317" s="213"/>
      <c r="AA317" s="201"/>
      <c r="AU317" s="11" t="s">
        <v>139</v>
      </c>
      <c r="AV317" s="11" t="s">
        <v>79</v>
      </c>
    </row>
    <row r="318" spans="2:66" s="1" customFormat="1" ht="22.5" customHeight="1">
      <c r="B318" s="27"/>
      <c r="C318" s="154" t="s">
        <v>701</v>
      </c>
      <c r="D318" s="154" t="s">
        <v>132</v>
      </c>
      <c r="E318" s="155" t="s">
        <v>702</v>
      </c>
      <c r="F318" s="156" t="s">
        <v>703</v>
      </c>
      <c r="G318" s="157" t="s">
        <v>135</v>
      </c>
      <c r="H318" s="158">
        <v>1</v>
      </c>
      <c r="I318" s="159">
        <v>0</v>
      </c>
      <c r="J318" s="159">
        <v>920</v>
      </c>
      <c r="K318" s="159">
        <f>ROUND(P318*H318,2)</f>
        <v>920</v>
      </c>
      <c r="L318" s="156" t="s">
        <v>136</v>
      </c>
      <c r="M318" s="181" t="str">
        <f t="shared" si="17"/>
        <v>Cena zvýšena</v>
      </c>
      <c r="N318" s="192" t="s">
        <v>1</v>
      </c>
      <c r="O318" s="193" t="s">
        <v>40</v>
      </c>
      <c r="P318" s="194">
        <f>I318+J318</f>
        <v>920</v>
      </c>
      <c r="Q318" s="194">
        <f>ROUND(I318*H318,2)</f>
        <v>0</v>
      </c>
      <c r="R318" s="194">
        <f>ROUND(J318*H318,2)</f>
        <v>920</v>
      </c>
      <c r="S318" s="195">
        <v>0</v>
      </c>
      <c r="T318" s="195">
        <f>S318*H318</f>
        <v>0</v>
      </c>
      <c r="U318" s="195">
        <v>0</v>
      </c>
      <c r="V318" s="195">
        <f>U318*H318</f>
        <v>0</v>
      </c>
      <c r="W318" s="195">
        <v>0</v>
      </c>
      <c r="X318" s="195">
        <f>W318*H318</f>
        <v>0</v>
      </c>
      <c r="Y318" s="196" t="s">
        <v>1</v>
      </c>
      <c r="Z318" s="213">
        <f t="shared" si="18"/>
        <v>3.0000000000000027</v>
      </c>
      <c r="AA318" s="197">
        <v>947.6</v>
      </c>
      <c r="AS318" s="11" t="s">
        <v>137</v>
      </c>
      <c r="AU318" s="11" t="s">
        <v>132</v>
      </c>
      <c r="AV318" s="11" t="s">
        <v>79</v>
      </c>
      <c r="AZ318" s="11" t="s">
        <v>130</v>
      </c>
      <c r="BF318" s="164">
        <f>IF(O318="základní",K318,0)</f>
        <v>920</v>
      </c>
      <c r="BG318" s="164">
        <f>IF(O318="snížená",K318,0)</f>
        <v>0</v>
      </c>
      <c r="BH318" s="164">
        <f>IF(O318="zákl. přenesená",K318,0)</f>
        <v>0</v>
      </c>
      <c r="BI318" s="164">
        <f>IF(O318="sníž. přenesená",K318,0)</f>
        <v>0</v>
      </c>
      <c r="BJ318" s="164">
        <f>IF(O318="nulová",K318,0)</f>
        <v>0</v>
      </c>
      <c r="BK318" s="11" t="s">
        <v>79</v>
      </c>
      <c r="BL318" s="164">
        <f>ROUND(P318*H318,2)</f>
        <v>920</v>
      </c>
      <c r="BM318" s="11" t="s">
        <v>137</v>
      </c>
      <c r="BN318" s="11" t="s">
        <v>704</v>
      </c>
    </row>
    <row r="319" spans="2:66" s="1" customFormat="1" ht="19.5">
      <c r="B319" s="27"/>
      <c r="C319" s="28"/>
      <c r="D319" s="165" t="s">
        <v>139</v>
      </c>
      <c r="E319" s="28"/>
      <c r="F319" s="166" t="s">
        <v>705</v>
      </c>
      <c r="G319" s="28"/>
      <c r="H319" s="28"/>
      <c r="I319" s="28"/>
      <c r="J319" s="28"/>
      <c r="K319" s="28"/>
      <c r="L319" s="28"/>
      <c r="M319" s="181"/>
      <c r="N319" s="198"/>
      <c r="O319" s="199"/>
      <c r="P319" s="199"/>
      <c r="Q319" s="199"/>
      <c r="R319" s="199"/>
      <c r="S319" s="199"/>
      <c r="T319" s="199"/>
      <c r="U319" s="199"/>
      <c r="V319" s="199"/>
      <c r="W319" s="199"/>
      <c r="X319" s="199"/>
      <c r="Y319" s="200"/>
      <c r="Z319" s="213"/>
      <c r="AA319" s="201"/>
      <c r="AU319" s="11" t="s">
        <v>139</v>
      </c>
      <c r="AV319" s="11" t="s">
        <v>79</v>
      </c>
    </row>
    <row r="320" spans="2:66" s="1" customFormat="1" ht="22.5" customHeight="1">
      <c r="B320" s="27"/>
      <c r="C320" s="154" t="s">
        <v>706</v>
      </c>
      <c r="D320" s="154" t="s">
        <v>132</v>
      </c>
      <c r="E320" s="155" t="s">
        <v>707</v>
      </c>
      <c r="F320" s="156" t="s">
        <v>708</v>
      </c>
      <c r="G320" s="157" t="s">
        <v>135</v>
      </c>
      <c r="H320" s="158">
        <v>1</v>
      </c>
      <c r="I320" s="159">
        <v>0</v>
      </c>
      <c r="J320" s="159">
        <v>1470</v>
      </c>
      <c r="K320" s="159">
        <f>ROUND(P320*H320,2)</f>
        <v>1470</v>
      </c>
      <c r="L320" s="156" t="s">
        <v>136</v>
      </c>
      <c r="M320" s="181" t="str">
        <f t="shared" si="17"/>
        <v>Cena zvýšena</v>
      </c>
      <c r="N320" s="192" t="s">
        <v>1</v>
      </c>
      <c r="O320" s="193" t="s">
        <v>40</v>
      </c>
      <c r="P320" s="194">
        <f>I320+J320</f>
        <v>1470</v>
      </c>
      <c r="Q320" s="194">
        <f>ROUND(I320*H320,2)</f>
        <v>0</v>
      </c>
      <c r="R320" s="194">
        <f>ROUND(J320*H320,2)</f>
        <v>1470</v>
      </c>
      <c r="S320" s="195">
        <v>0</v>
      </c>
      <c r="T320" s="195">
        <f>S320*H320</f>
        <v>0</v>
      </c>
      <c r="U320" s="195">
        <v>0</v>
      </c>
      <c r="V320" s="195">
        <f>U320*H320</f>
        <v>0</v>
      </c>
      <c r="W320" s="195">
        <v>0</v>
      </c>
      <c r="X320" s="195">
        <f>W320*H320</f>
        <v>0</v>
      </c>
      <c r="Y320" s="196" t="s">
        <v>1</v>
      </c>
      <c r="Z320" s="213">
        <f t="shared" si="18"/>
        <v>3.0000000000000027</v>
      </c>
      <c r="AA320" s="197">
        <v>1514.1</v>
      </c>
      <c r="AS320" s="11" t="s">
        <v>137</v>
      </c>
      <c r="AU320" s="11" t="s">
        <v>132</v>
      </c>
      <c r="AV320" s="11" t="s">
        <v>79</v>
      </c>
      <c r="AZ320" s="11" t="s">
        <v>130</v>
      </c>
      <c r="BF320" s="164">
        <f>IF(O320="základní",K320,0)</f>
        <v>1470</v>
      </c>
      <c r="BG320" s="164">
        <f>IF(O320="snížená",K320,0)</f>
        <v>0</v>
      </c>
      <c r="BH320" s="164">
        <f>IF(O320="zákl. přenesená",K320,0)</f>
        <v>0</v>
      </c>
      <c r="BI320" s="164">
        <f>IF(O320="sníž. přenesená",K320,0)</f>
        <v>0</v>
      </c>
      <c r="BJ320" s="164">
        <f>IF(O320="nulová",K320,0)</f>
        <v>0</v>
      </c>
      <c r="BK320" s="11" t="s">
        <v>79</v>
      </c>
      <c r="BL320" s="164">
        <f>ROUND(P320*H320,2)</f>
        <v>1470</v>
      </c>
      <c r="BM320" s="11" t="s">
        <v>137</v>
      </c>
      <c r="BN320" s="11" t="s">
        <v>709</v>
      </c>
    </row>
    <row r="321" spans="2:66" s="1" customFormat="1" ht="19.5">
      <c r="B321" s="27"/>
      <c r="C321" s="28"/>
      <c r="D321" s="165" t="s">
        <v>139</v>
      </c>
      <c r="E321" s="28"/>
      <c r="F321" s="166" t="s">
        <v>710</v>
      </c>
      <c r="G321" s="28"/>
      <c r="H321" s="28"/>
      <c r="I321" s="28"/>
      <c r="J321" s="28"/>
      <c r="K321" s="28"/>
      <c r="L321" s="28"/>
      <c r="M321" s="181"/>
      <c r="N321" s="198"/>
      <c r="O321" s="199"/>
      <c r="P321" s="199"/>
      <c r="Q321" s="199"/>
      <c r="R321" s="199"/>
      <c r="S321" s="199"/>
      <c r="T321" s="199"/>
      <c r="U321" s="199"/>
      <c r="V321" s="199"/>
      <c r="W321" s="199"/>
      <c r="X321" s="199"/>
      <c r="Y321" s="200"/>
      <c r="Z321" s="213"/>
      <c r="AA321" s="201"/>
      <c r="AU321" s="11" t="s">
        <v>139</v>
      </c>
      <c r="AV321" s="11" t="s">
        <v>79</v>
      </c>
    </row>
    <row r="322" spans="2:66" s="1" customFormat="1" ht="22.5" customHeight="1">
      <c r="B322" s="27"/>
      <c r="C322" s="154" t="s">
        <v>711</v>
      </c>
      <c r="D322" s="154" t="s">
        <v>132</v>
      </c>
      <c r="E322" s="155" t="s">
        <v>712</v>
      </c>
      <c r="F322" s="156" t="s">
        <v>713</v>
      </c>
      <c r="G322" s="157" t="s">
        <v>135</v>
      </c>
      <c r="H322" s="158">
        <v>1</v>
      </c>
      <c r="I322" s="159">
        <v>0</v>
      </c>
      <c r="J322" s="159">
        <v>1270</v>
      </c>
      <c r="K322" s="159">
        <f>ROUND(P322*H322,2)</f>
        <v>1270</v>
      </c>
      <c r="L322" s="156" t="s">
        <v>136</v>
      </c>
      <c r="M322" s="181" t="str">
        <f t="shared" si="17"/>
        <v>Cena zvýšena</v>
      </c>
      <c r="N322" s="192" t="s">
        <v>1</v>
      </c>
      <c r="O322" s="193" t="s">
        <v>40</v>
      </c>
      <c r="P322" s="194">
        <f>I322+J322</f>
        <v>1270</v>
      </c>
      <c r="Q322" s="194">
        <f>ROUND(I322*H322,2)</f>
        <v>0</v>
      </c>
      <c r="R322" s="194">
        <f>ROUND(J322*H322,2)</f>
        <v>1270</v>
      </c>
      <c r="S322" s="195">
        <v>0</v>
      </c>
      <c r="T322" s="195">
        <f>S322*H322</f>
        <v>0</v>
      </c>
      <c r="U322" s="195">
        <v>0</v>
      </c>
      <c r="V322" s="195">
        <f>U322*H322</f>
        <v>0</v>
      </c>
      <c r="W322" s="195">
        <v>0</v>
      </c>
      <c r="X322" s="195">
        <f>W322*H322</f>
        <v>0</v>
      </c>
      <c r="Y322" s="196" t="s">
        <v>1</v>
      </c>
      <c r="Z322" s="213">
        <f t="shared" si="18"/>
        <v>3.0000000000000027</v>
      </c>
      <c r="AA322" s="197">
        <v>1308.0999999999999</v>
      </c>
      <c r="AS322" s="11" t="s">
        <v>137</v>
      </c>
      <c r="AU322" s="11" t="s">
        <v>132</v>
      </c>
      <c r="AV322" s="11" t="s">
        <v>79</v>
      </c>
      <c r="AZ322" s="11" t="s">
        <v>130</v>
      </c>
      <c r="BF322" s="164">
        <f>IF(O322="základní",K322,0)</f>
        <v>1270</v>
      </c>
      <c r="BG322" s="164">
        <f>IF(O322="snížená",K322,0)</f>
        <v>0</v>
      </c>
      <c r="BH322" s="164">
        <f>IF(O322="zákl. přenesená",K322,0)</f>
        <v>0</v>
      </c>
      <c r="BI322" s="164">
        <f>IF(O322="sníž. přenesená",K322,0)</f>
        <v>0</v>
      </c>
      <c r="BJ322" s="164">
        <f>IF(O322="nulová",K322,0)</f>
        <v>0</v>
      </c>
      <c r="BK322" s="11" t="s">
        <v>79</v>
      </c>
      <c r="BL322" s="164">
        <f>ROUND(P322*H322,2)</f>
        <v>1270</v>
      </c>
      <c r="BM322" s="11" t="s">
        <v>137</v>
      </c>
      <c r="BN322" s="11" t="s">
        <v>714</v>
      </c>
    </row>
    <row r="323" spans="2:66" s="1" customFormat="1" ht="19.5">
      <c r="B323" s="27"/>
      <c r="C323" s="28"/>
      <c r="D323" s="165" t="s">
        <v>139</v>
      </c>
      <c r="E323" s="28"/>
      <c r="F323" s="166" t="s">
        <v>715</v>
      </c>
      <c r="G323" s="28"/>
      <c r="H323" s="28"/>
      <c r="I323" s="28"/>
      <c r="J323" s="28"/>
      <c r="K323" s="28"/>
      <c r="L323" s="28"/>
      <c r="M323" s="181"/>
      <c r="N323" s="198"/>
      <c r="O323" s="199"/>
      <c r="P323" s="199"/>
      <c r="Q323" s="199"/>
      <c r="R323" s="199"/>
      <c r="S323" s="199"/>
      <c r="T323" s="199"/>
      <c r="U323" s="199"/>
      <c r="V323" s="199"/>
      <c r="W323" s="199"/>
      <c r="X323" s="199"/>
      <c r="Y323" s="200"/>
      <c r="Z323" s="213"/>
      <c r="AA323" s="201"/>
      <c r="AU323" s="11" t="s">
        <v>139</v>
      </c>
      <c r="AV323" s="11" t="s">
        <v>79</v>
      </c>
    </row>
    <row r="324" spans="2:66" s="1" customFormat="1" ht="22.5" customHeight="1">
      <c r="B324" s="27"/>
      <c r="C324" s="154" t="s">
        <v>716</v>
      </c>
      <c r="D324" s="154" t="s">
        <v>132</v>
      </c>
      <c r="E324" s="155" t="s">
        <v>717</v>
      </c>
      <c r="F324" s="156" t="s">
        <v>718</v>
      </c>
      <c r="G324" s="157" t="s">
        <v>135</v>
      </c>
      <c r="H324" s="158">
        <v>1</v>
      </c>
      <c r="I324" s="159">
        <v>0</v>
      </c>
      <c r="J324" s="159">
        <v>1260</v>
      </c>
      <c r="K324" s="159">
        <f>ROUND(P324*H324,2)</f>
        <v>1260</v>
      </c>
      <c r="L324" s="156" t="s">
        <v>136</v>
      </c>
      <c r="M324" s="181" t="str">
        <f t="shared" si="17"/>
        <v>Cena zvýšena</v>
      </c>
      <c r="N324" s="192" t="s">
        <v>1</v>
      </c>
      <c r="O324" s="193" t="s">
        <v>40</v>
      </c>
      <c r="P324" s="194">
        <f>I324+J324</f>
        <v>1260</v>
      </c>
      <c r="Q324" s="194">
        <f>ROUND(I324*H324,2)</f>
        <v>0</v>
      </c>
      <c r="R324" s="194">
        <f>ROUND(J324*H324,2)</f>
        <v>1260</v>
      </c>
      <c r="S324" s="195">
        <v>0</v>
      </c>
      <c r="T324" s="195">
        <f>S324*H324</f>
        <v>0</v>
      </c>
      <c r="U324" s="195">
        <v>0</v>
      </c>
      <c r="V324" s="195">
        <f>U324*H324</f>
        <v>0</v>
      </c>
      <c r="W324" s="195">
        <v>0</v>
      </c>
      <c r="X324" s="195">
        <f>W324*H324</f>
        <v>0</v>
      </c>
      <c r="Y324" s="196" t="s">
        <v>1</v>
      </c>
      <c r="Z324" s="213">
        <f t="shared" si="18"/>
        <v>3.0000000000000027</v>
      </c>
      <c r="AA324" s="197">
        <v>1297.8</v>
      </c>
      <c r="AS324" s="11" t="s">
        <v>137</v>
      </c>
      <c r="AU324" s="11" t="s">
        <v>132</v>
      </c>
      <c r="AV324" s="11" t="s">
        <v>79</v>
      </c>
      <c r="AZ324" s="11" t="s">
        <v>130</v>
      </c>
      <c r="BF324" s="164">
        <f>IF(O324="základní",K324,0)</f>
        <v>1260</v>
      </c>
      <c r="BG324" s="164">
        <f>IF(O324="snížená",K324,0)</f>
        <v>0</v>
      </c>
      <c r="BH324" s="164">
        <f>IF(O324="zákl. přenesená",K324,0)</f>
        <v>0</v>
      </c>
      <c r="BI324" s="164">
        <f>IF(O324="sníž. přenesená",K324,0)</f>
        <v>0</v>
      </c>
      <c r="BJ324" s="164">
        <f>IF(O324="nulová",K324,0)</f>
        <v>0</v>
      </c>
      <c r="BK324" s="11" t="s">
        <v>79</v>
      </c>
      <c r="BL324" s="164">
        <f>ROUND(P324*H324,2)</f>
        <v>1260</v>
      </c>
      <c r="BM324" s="11" t="s">
        <v>137</v>
      </c>
      <c r="BN324" s="11" t="s">
        <v>719</v>
      </c>
    </row>
    <row r="325" spans="2:66" s="1" customFormat="1" ht="19.5">
      <c r="B325" s="27"/>
      <c r="C325" s="28"/>
      <c r="D325" s="165" t="s">
        <v>139</v>
      </c>
      <c r="E325" s="28"/>
      <c r="F325" s="166" t="s">
        <v>720</v>
      </c>
      <c r="G325" s="28"/>
      <c r="H325" s="28"/>
      <c r="I325" s="28"/>
      <c r="J325" s="28"/>
      <c r="K325" s="28"/>
      <c r="L325" s="28"/>
      <c r="M325" s="181"/>
      <c r="N325" s="198"/>
      <c r="O325" s="199"/>
      <c r="P325" s="199"/>
      <c r="Q325" s="199"/>
      <c r="R325" s="199"/>
      <c r="S325" s="199"/>
      <c r="T325" s="199"/>
      <c r="U325" s="199"/>
      <c r="V325" s="199"/>
      <c r="W325" s="199"/>
      <c r="X325" s="199"/>
      <c r="Y325" s="200"/>
      <c r="Z325" s="213"/>
      <c r="AA325" s="201"/>
      <c r="AU325" s="11" t="s">
        <v>139</v>
      </c>
      <c r="AV325" s="11" t="s">
        <v>79</v>
      </c>
    </row>
    <row r="326" spans="2:66" s="1" customFormat="1" ht="22.5" customHeight="1">
      <c r="B326" s="27"/>
      <c r="C326" s="154" t="s">
        <v>721</v>
      </c>
      <c r="D326" s="154" t="s">
        <v>132</v>
      </c>
      <c r="E326" s="155" t="s">
        <v>722</v>
      </c>
      <c r="F326" s="156" t="s">
        <v>723</v>
      </c>
      <c r="G326" s="157" t="s">
        <v>135</v>
      </c>
      <c r="H326" s="158">
        <v>1</v>
      </c>
      <c r="I326" s="159">
        <v>0</v>
      </c>
      <c r="J326" s="159">
        <v>628</v>
      </c>
      <c r="K326" s="159">
        <f>ROUND(P326*H326,2)</f>
        <v>628</v>
      </c>
      <c r="L326" s="156" t="s">
        <v>136</v>
      </c>
      <c r="M326" s="181" t="str">
        <f t="shared" si="17"/>
        <v>Cena zvýšena</v>
      </c>
      <c r="N326" s="192" t="s">
        <v>1</v>
      </c>
      <c r="O326" s="193" t="s">
        <v>40</v>
      </c>
      <c r="P326" s="194">
        <f>I326+J326</f>
        <v>628</v>
      </c>
      <c r="Q326" s="194">
        <f>ROUND(I326*H326,2)</f>
        <v>0</v>
      </c>
      <c r="R326" s="194">
        <f>ROUND(J326*H326,2)</f>
        <v>628</v>
      </c>
      <c r="S326" s="195">
        <v>0</v>
      </c>
      <c r="T326" s="195">
        <f>S326*H326</f>
        <v>0</v>
      </c>
      <c r="U326" s="195">
        <v>0</v>
      </c>
      <c r="V326" s="195">
        <f>U326*H326</f>
        <v>0</v>
      </c>
      <c r="W326" s="195">
        <v>0</v>
      </c>
      <c r="X326" s="195">
        <f>W326*H326</f>
        <v>0</v>
      </c>
      <c r="Y326" s="196" t="s">
        <v>1</v>
      </c>
      <c r="Z326" s="213">
        <f t="shared" si="18"/>
        <v>3.0000000000000027</v>
      </c>
      <c r="AA326" s="197">
        <v>646.84</v>
      </c>
      <c r="AS326" s="11" t="s">
        <v>137</v>
      </c>
      <c r="AU326" s="11" t="s">
        <v>132</v>
      </c>
      <c r="AV326" s="11" t="s">
        <v>79</v>
      </c>
      <c r="AZ326" s="11" t="s">
        <v>130</v>
      </c>
      <c r="BF326" s="164">
        <f>IF(O326="základní",K326,0)</f>
        <v>628</v>
      </c>
      <c r="BG326" s="164">
        <f>IF(O326="snížená",K326,0)</f>
        <v>0</v>
      </c>
      <c r="BH326" s="164">
        <f>IF(O326="zákl. přenesená",K326,0)</f>
        <v>0</v>
      </c>
      <c r="BI326" s="164">
        <f>IF(O326="sníž. přenesená",K326,0)</f>
        <v>0</v>
      </c>
      <c r="BJ326" s="164">
        <f>IF(O326="nulová",K326,0)</f>
        <v>0</v>
      </c>
      <c r="BK326" s="11" t="s">
        <v>79</v>
      </c>
      <c r="BL326" s="164">
        <f>ROUND(P326*H326,2)</f>
        <v>628</v>
      </c>
      <c r="BM326" s="11" t="s">
        <v>137</v>
      </c>
      <c r="BN326" s="11" t="s">
        <v>724</v>
      </c>
    </row>
    <row r="327" spans="2:66" s="1" customFormat="1" ht="19.5">
      <c r="B327" s="27"/>
      <c r="C327" s="28"/>
      <c r="D327" s="165" t="s">
        <v>139</v>
      </c>
      <c r="E327" s="28"/>
      <c r="F327" s="166" t="s">
        <v>725</v>
      </c>
      <c r="G327" s="28"/>
      <c r="H327" s="28"/>
      <c r="I327" s="28"/>
      <c r="J327" s="28"/>
      <c r="K327" s="28"/>
      <c r="L327" s="28"/>
      <c r="M327" s="181"/>
      <c r="N327" s="198"/>
      <c r="O327" s="199"/>
      <c r="P327" s="199"/>
      <c r="Q327" s="199"/>
      <c r="R327" s="199"/>
      <c r="S327" s="199"/>
      <c r="T327" s="199"/>
      <c r="U327" s="199"/>
      <c r="V327" s="199"/>
      <c r="W327" s="199"/>
      <c r="X327" s="199"/>
      <c r="Y327" s="200"/>
      <c r="Z327" s="213"/>
      <c r="AA327" s="201"/>
      <c r="AU327" s="11" t="s">
        <v>139</v>
      </c>
      <c r="AV327" s="11" t="s">
        <v>79</v>
      </c>
    </row>
    <row r="328" spans="2:66" s="1" customFormat="1" ht="22.5" customHeight="1">
      <c r="B328" s="27"/>
      <c r="C328" s="154" t="s">
        <v>726</v>
      </c>
      <c r="D328" s="154" t="s">
        <v>132</v>
      </c>
      <c r="E328" s="155" t="s">
        <v>727</v>
      </c>
      <c r="F328" s="156" t="s">
        <v>728</v>
      </c>
      <c r="G328" s="157" t="s">
        <v>135</v>
      </c>
      <c r="H328" s="158">
        <v>1</v>
      </c>
      <c r="I328" s="159">
        <v>0</v>
      </c>
      <c r="J328" s="159">
        <v>1170</v>
      </c>
      <c r="K328" s="159">
        <f>ROUND(P328*H328,2)</f>
        <v>1170</v>
      </c>
      <c r="L328" s="156" t="s">
        <v>136</v>
      </c>
      <c r="M328" s="181" t="str">
        <f t="shared" si="17"/>
        <v>Cena zvýšena</v>
      </c>
      <c r="N328" s="192" t="s">
        <v>1</v>
      </c>
      <c r="O328" s="193" t="s">
        <v>40</v>
      </c>
      <c r="P328" s="194">
        <f>I328+J328</f>
        <v>1170</v>
      </c>
      <c r="Q328" s="194">
        <f>ROUND(I328*H328,2)</f>
        <v>0</v>
      </c>
      <c r="R328" s="194">
        <f>ROUND(J328*H328,2)</f>
        <v>1170</v>
      </c>
      <c r="S328" s="195">
        <v>0</v>
      </c>
      <c r="T328" s="195">
        <f>S328*H328</f>
        <v>0</v>
      </c>
      <c r="U328" s="195">
        <v>0</v>
      </c>
      <c r="V328" s="195">
        <f>U328*H328</f>
        <v>0</v>
      </c>
      <c r="W328" s="195">
        <v>0</v>
      </c>
      <c r="X328" s="195">
        <f>W328*H328</f>
        <v>0</v>
      </c>
      <c r="Y328" s="196" t="s">
        <v>1</v>
      </c>
      <c r="Z328" s="213">
        <f t="shared" si="18"/>
        <v>3.0000000000000027</v>
      </c>
      <c r="AA328" s="197">
        <v>1205.0999999999999</v>
      </c>
      <c r="AS328" s="11" t="s">
        <v>137</v>
      </c>
      <c r="AU328" s="11" t="s">
        <v>132</v>
      </c>
      <c r="AV328" s="11" t="s">
        <v>79</v>
      </c>
      <c r="AZ328" s="11" t="s">
        <v>130</v>
      </c>
      <c r="BF328" s="164">
        <f>IF(O328="základní",K328,0)</f>
        <v>1170</v>
      </c>
      <c r="BG328" s="164">
        <f>IF(O328="snížená",K328,0)</f>
        <v>0</v>
      </c>
      <c r="BH328" s="164">
        <f>IF(O328="zákl. přenesená",K328,0)</f>
        <v>0</v>
      </c>
      <c r="BI328" s="164">
        <f>IF(O328="sníž. přenesená",K328,0)</f>
        <v>0</v>
      </c>
      <c r="BJ328" s="164">
        <f>IF(O328="nulová",K328,0)</f>
        <v>0</v>
      </c>
      <c r="BK328" s="11" t="s">
        <v>79</v>
      </c>
      <c r="BL328" s="164">
        <f>ROUND(P328*H328,2)</f>
        <v>1170</v>
      </c>
      <c r="BM328" s="11" t="s">
        <v>137</v>
      </c>
      <c r="BN328" s="11" t="s">
        <v>729</v>
      </c>
    </row>
    <row r="329" spans="2:66" s="1" customFormat="1" ht="19.5">
      <c r="B329" s="27"/>
      <c r="C329" s="28"/>
      <c r="D329" s="165" t="s">
        <v>139</v>
      </c>
      <c r="E329" s="28"/>
      <c r="F329" s="166" t="s">
        <v>730</v>
      </c>
      <c r="G329" s="28"/>
      <c r="H329" s="28"/>
      <c r="I329" s="28"/>
      <c r="J329" s="28"/>
      <c r="K329" s="28"/>
      <c r="L329" s="28"/>
      <c r="M329" s="181"/>
      <c r="N329" s="198"/>
      <c r="O329" s="199"/>
      <c r="P329" s="199"/>
      <c r="Q329" s="199"/>
      <c r="R329" s="199"/>
      <c r="S329" s="199"/>
      <c r="T329" s="199"/>
      <c r="U329" s="199"/>
      <c r="V329" s="199"/>
      <c r="W329" s="199"/>
      <c r="X329" s="199"/>
      <c r="Y329" s="200"/>
      <c r="Z329" s="213"/>
      <c r="AA329" s="201"/>
      <c r="AU329" s="11" t="s">
        <v>139</v>
      </c>
      <c r="AV329" s="11" t="s">
        <v>79</v>
      </c>
    </row>
    <row r="330" spans="2:66" s="1" customFormat="1" ht="22.5" customHeight="1">
      <c r="B330" s="27"/>
      <c r="C330" s="154" t="s">
        <v>731</v>
      </c>
      <c r="D330" s="154" t="s">
        <v>132</v>
      </c>
      <c r="E330" s="155" t="s">
        <v>732</v>
      </c>
      <c r="F330" s="156" t="s">
        <v>733</v>
      </c>
      <c r="G330" s="157" t="s">
        <v>135</v>
      </c>
      <c r="H330" s="158">
        <v>1</v>
      </c>
      <c r="I330" s="159">
        <v>0</v>
      </c>
      <c r="J330" s="159">
        <v>628</v>
      </c>
      <c r="K330" s="159">
        <f>ROUND(P330*H330,2)</f>
        <v>628</v>
      </c>
      <c r="L330" s="156" t="s">
        <v>136</v>
      </c>
      <c r="M330" s="181" t="str">
        <f t="shared" ref="M330:M392" si="19">IF(K330&gt;AA330,"Cena shodná","Cena zvýšena")</f>
        <v>Cena zvýšena</v>
      </c>
      <c r="N330" s="192" t="s">
        <v>1</v>
      </c>
      <c r="O330" s="193" t="s">
        <v>40</v>
      </c>
      <c r="P330" s="194">
        <f>I330+J330</f>
        <v>628</v>
      </c>
      <c r="Q330" s="194">
        <f>ROUND(I330*H330,2)</f>
        <v>0</v>
      </c>
      <c r="R330" s="194">
        <f>ROUND(J330*H330,2)</f>
        <v>628</v>
      </c>
      <c r="S330" s="195">
        <v>0</v>
      </c>
      <c r="T330" s="195">
        <f>S330*H330</f>
        <v>0</v>
      </c>
      <c r="U330" s="195">
        <v>0</v>
      </c>
      <c r="V330" s="195">
        <f>U330*H330</f>
        <v>0</v>
      </c>
      <c r="W330" s="195">
        <v>0</v>
      </c>
      <c r="X330" s="195">
        <f>W330*H330</f>
        <v>0</v>
      </c>
      <c r="Y330" s="196" t="s">
        <v>1</v>
      </c>
      <c r="Z330" s="213">
        <f t="shared" si="18"/>
        <v>3.0000000000000027</v>
      </c>
      <c r="AA330" s="197">
        <v>646.84</v>
      </c>
      <c r="AS330" s="11" t="s">
        <v>137</v>
      </c>
      <c r="AU330" s="11" t="s">
        <v>132</v>
      </c>
      <c r="AV330" s="11" t="s">
        <v>79</v>
      </c>
      <c r="AZ330" s="11" t="s">
        <v>130</v>
      </c>
      <c r="BF330" s="164">
        <f>IF(O330="základní",K330,0)</f>
        <v>628</v>
      </c>
      <c r="BG330" s="164">
        <f>IF(O330="snížená",K330,0)</f>
        <v>0</v>
      </c>
      <c r="BH330" s="164">
        <f>IF(O330="zákl. přenesená",K330,0)</f>
        <v>0</v>
      </c>
      <c r="BI330" s="164">
        <f>IF(O330="sníž. přenesená",K330,0)</f>
        <v>0</v>
      </c>
      <c r="BJ330" s="164">
        <f>IF(O330="nulová",K330,0)</f>
        <v>0</v>
      </c>
      <c r="BK330" s="11" t="s">
        <v>79</v>
      </c>
      <c r="BL330" s="164">
        <f>ROUND(P330*H330,2)</f>
        <v>628</v>
      </c>
      <c r="BM330" s="11" t="s">
        <v>137</v>
      </c>
      <c r="BN330" s="11" t="s">
        <v>734</v>
      </c>
    </row>
    <row r="331" spans="2:66" s="1" customFormat="1" ht="19.5">
      <c r="B331" s="27"/>
      <c r="C331" s="28"/>
      <c r="D331" s="165" t="s">
        <v>139</v>
      </c>
      <c r="E331" s="28"/>
      <c r="F331" s="166" t="s">
        <v>735</v>
      </c>
      <c r="G331" s="28"/>
      <c r="H331" s="28"/>
      <c r="I331" s="28"/>
      <c r="J331" s="28"/>
      <c r="K331" s="28"/>
      <c r="L331" s="28"/>
      <c r="M331" s="181"/>
      <c r="N331" s="198"/>
      <c r="O331" s="199"/>
      <c r="P331" s="199"/>
      <c r="Q331" s="199"/>
      <c r="R331" s="199"/>
      <c r="S331" s="199"/>
      <c r="T331" s="199"/>
      <c r="U331" s="199"/>
      <c r="V331" s="199"/>
      <c r="W331" s="199"/>
      <c r="X331" s="199"/>
      <c r="Y331" s="200"/>
      <c r="Z331" s="213"/>
      <c r="AA331" s="201"/>
      <c r="AU331" s="11" t="s">
        <v>139</v>
      </c>
      <c r="AV331" s="11" t="s">
        <v>79</v>
      </c>
    </row>
    <row r="332" spans="2:66" s="1" customFormat="1" ht="22.5" customHeight="1">
      <c r="B332" s="27"/>
      <c r="C332" s="154" t="s">
        <v>736</v>
      </c>
      <c r="D332" s="154" t="s">
        <v>132</v>
      </c>
      <c r="E332" s="155" t="s">
        <v>737</v>
      </c>
      <c r="F332" s="156" t="s">
        <v>738</v>
      </c>
      <c r="G332" s="157" t="s">
        <v>135</v>
      </c>
      <c r="H332" s="158">
        <v>1</v>
      </c>
      <c r="I332" s="159">
        <v>0</v>
      </c>
      <c r="J332" s="159">
        <v>920</v>
      </c>
      <c r="K332" s="159">
        <f>ROUND(P332*H332,2)</f>
        <v>920</v>
      </c>
      <c r="L332" s="156" t="s">
        <v>136</v>
      </c>
      <c r="M332" s="181" t="str">
        <f t="shared" si="19"/>
        <v>Cena zvýšena</v>
      </c>
      <c r="N332" s="192" t="s">
        <v>1</v>
      </c>
      <c r="O332" s="193" t="s">
        <v>40</v>
      </c>
      <c r="P332" s="194">
        <f>I332+J332</f>
        <v>920</v>
      </c>
      <c r="Q332" s="194">
        <f>ROUND(I332*H332,2)</f>
        <v>0</v>
      </c>
      <c r="R332" s="194">
        <f>ROUND(J332*H332,2)</f>
        <v>920</v>
      </c>
      <c r="S332" s="195">
        <v>0</v>
      </c>
      <c r="T332" s="195">
        <f>S332*H332</f>
        <v>0</v>
      </c>
      <c r="U332" s="195">
        <v>0</v>
      </c>
      <c r="V332" s="195">
        <f>U332*H332</f>
        <v>0</v>
      </c>
      <c r="W332" s="195">
        <v>0</v>
      </c>
      <c r="X332" s="195">
        <f>W332*H332</f>
        <v>0</v>
      </c>
      <c r="Y332" s="196" t="s">
        <v>1</v>
      </c>
      <c r="Z332" s="213">
        <f t="shared" si="18"/>
        <v>3.0000000000000027</v>
      </c>
      <c r="AA332" s="197">
        <v>947.6</v>
      </c>
      <c r="AS332" s="11" t="s">
        <v>137</v>
      </c>
      <c r="AU332" s="11" t="s">
        <v>132</v>
      </c>
      <c r="AV332" s="11" t="s">
        <v>79</v>
      </c>
      <c r="AZ332" s="11" t="s">
        <v>130</v>
      </c>
      <c r="BF332" s="164">
        <f>IF(O332="základní",K332,0)</f>
        <v>920</v>
      </c>
      <c r="BG332" s="164">
        <f>IF(O332="snížená",K332,0)</f>
        <v>0</v>
      </c>
      <c r="BH332" s="164">
        <f>IF(O332="zákl. přenesená",K332,0)</f>
        <v>0</v>
      </c>
      <c r="BI332" s="164">
        <f>IF(O332="sníž. přenesená",K332,0)</f>
        <v>0</v>
      </c>
      <c r="BJ332" s="164">
        <f>IF(O332="nulová",K332,0)</f>
        <v>0</v>
      </c>
      <c r="BK332" s="11" t="s">
        <v>79</v>
      </c>
      <c r="BL332" s="164">
        <f>ROUND(P332*H332,2)</f>
        <v>920</v>
      </c>
      <c r="BM332" s="11" t="s">
        <v>137</v>
      </c>
      <c r="BN332" s="11" t="s">
        <v>739</v>
      </c>
    </row>
    <row r="333" spans="2:66" s="1" customFormat="1" ht="19.5">
      <c r="B333" s="27"/>
      <c r="C333" s="28"/>
      <c r="D333" s="165" t="s">
        <v>139</v>
      </c>
      <c r="E333" s="28"/>
      <c r="F333" s="166" t="s">
        <v>740</v>
      </c>
      <c r="G333" s="28"/>
      <c r="H333" s="28"/>
      <c r="I333" s="28"/>
      <c r="J333" s="28"/>
      <c r="K333" s="28"/>
      <c r="L333" s="28"/>
      <c r="M333" s="181"/>
      <c r="N333" s="198"/>
      <c r="O333" s="199"/>
      <c r="P333" s="199"/>
      <c r="Q333" s="199"/>
      <c r="R333" s="199"/>
      <c r="S333" s="199"/>
      <c r="T333" s="199"/>
      <c r="U333" s="199"/>
      <c r="V333" s="199"/>
      <c r="W333" s="199"/>
      <c r="X333" s="199"/>
      <c r="Y333" s="200"/>
      <c r="Z333" s="213"/>
      <c r="AA333" s="201"/>
      <c r="AU333" s="11" t="s">
        <v>139</v>
      </c>
      <c r="AV333" s="11" t="s">
        <v>79</v>
      </c>
    </row>
    <row r="334" spans="2:66" s="1" customFormat="1" ht="22.5" customHeight="1">
      <c r="B334" s="27"/>
      <c r="C334" s="154" t="s">
        <v>741</v>
      </c>
      <c r="D334" s="154" t="s">
        <v>132</v>
      </c>
      <c r="E334" s="155" t="s">
        <v>742</v>
      </c>
      <c r="F334" s="156" t="s">
        <v>743</v>
      </c>
      <c r="G334" s="157" t="s">
        <v>135</v>
      </c>
      <c r="H334" s="158">
        <v>1</v>
      </c>
      <c r="I334" s="159">
        <v>0</v>
      </c>
      <c r="J334" s="159">
        <v>1050</v>
      </c>
      <c r="K334" s="159">
        <f>ROUND(P334*H334,2)</f>
        <v>1050</v>
      </c>
      <c r="L334" s="156" t="s">
        <v>136</v>
      </c>
      <c r="M334" s="181" t="str">
        <f t="shared" si="19"/>
        <v>Cena zvýšena</v>
      </c>
      <c r="N334" s="192" t="s">
        <v>1</v>
      </c>
      <c r="O334" s="193" t="s">
        <v>40</v>
      </c>
      <c r="P334" s="194">
        <f>I334+J334</f>
        <v>1050</v>
      </c>
      <c r="Q334" s="194">
        <f>ROUND(I334*H334,2)</f>
        <v>0</v>
      </c>
      <c r="R334" s="194">
        <f>ROUND(J334*H334,2)</f>
        <v>1050</v>
      </c>
      <c r="S334" s="195">
        <v>0</v>
      </c>
      <c r="T334" s="195">
        <f>S334*H334</f>
        <v>0</v>
      </c>
      <c r="U334" s="195">
        <v>0</v>
      </c>
      <c r="V334" s="195">
        <f>U334*H334</f>
        <v>0</v>
      </c>
      <c r="W334" s="195">
        <v>0</v>
      </c>
      <c r="X334" s="195">
        <f>W334*H334</f>
        <v>0</v>
      </c>
      <c r="Y334" s="196" t="s">
        <v>1</v>
      </c>
      <c r="Z334" s="213">
        <f t="shared" si="18"/>
        <v>3.0000000000000027</v>
      </c>
      <c r="AA334" s="197">
        <v>1081.5</v>
      </c>
      <c r="AS334" s="11" t="s">
        <v>137</v>
      </c>
      <c r="AU334" s="11" t="s">
        <v>132</v>
      </c>
      <c r="AV334" s="11" t="s">
        <v>79</v>
      </c>
      <c r="AZ334" s="11" t="s">
        <v>130</v>
      </c>
      <c r="BF334" s="164">
        <f>IF(O334="základní",K334,0)</f>
        <v>1050</v>
      </c>
      <c r="BG334" s="164">
        <f>IF(O334="snížená",K334,0)</f>
        <v>0</v>
      </c>
      <c r="BH334" s="164">
        <f>IF(O334="zákl. přenesená",K334,0)</f>
        <v>0</v>
      </c>
      <c r="BI334" s="164">
        <f>IF(O334="sníž. přenesená",K334,0)</f>
        <v>0</v>
      </c>
      <c r="BJ334" s="164">
        <f>IF(O334="nulová",K334,0)</f>
        <v>0</v>
      </c>
      <c r="BK334" s="11" t="s">
        <v>79</v>
      </c>
      <c r="BL334" s="164">
        <f>ROUND(P334*H334,2)</f>
        <v>1050</v>
      </c>
      <c r="BM334" s="11" t="s">
        <v>137</v>
      </c>
      <c r="BN334" s="11" t="s">
        <v>744</v>
      </c>
    </row>
    <row r="335" spans="2:66" s="1" customFormat="1" ht="19.5">
      <c r="B335" s="27"/>
      <c r="C335" s="28"/>
      <c r="D335" s="165" t="s">
        <v>139</v>
      </c>
      <c r="E335" s="28"/>
      <c r="F335" s="166" t="s">
        <v>745</v>
      </c>
      <c r="G335" s="28"/>
      <c r="H335" s="28"/>
      <c r="I335" s="28"/>
      <c r="J335" s="28"/>
      <c r="K335" s="28"/>
      <c r="L335" s="28"/>
      <c r="M335" s="181"/>
      <c r="N335" s="198"/>
      <c r="O335" s="199"/>
      <c r="P335" s="199"/>
      <c r="Q335" s="199"/>
      <c r="R335" s="199"/>
      <c r="S335" s="199"/>
      <c r="T335" s="199"/>
      <c r="U335" s="199"/>
      <c r="V335" s="199"/>
      <c r="W335" s="199"/>
      <c r="X335" s="199"/>
      <c r="Y335" s="200"/>
      <c r="Z335" s="213"/>
      <c r="AA335" s="201"/>
      <c r="AU335" s="11" t="s">
        <v>139</v>
      </c>
      <c r="AV335" s="11" t="s">
        <v>79</v>
      </c>
    </row>
    <row r="336" spans="2:66" s="1" customFormat="1" ht="22.5" customHeight="1">
      <c r="B336" s="27"/>
      <c r="C336" s="154" t="s">
        <v>746</v>
      </c>
      <c r="D336" s="154" t="s">
        <v>132</v>
      </c>
      <c r="E336" s="155" t="s">
        <v>747</v>
      </c>
      <c r="F336" s="156" t="s">
        <v>748</v>
      </c>
      <c r="G336" s="157" t="s">
        <v>135</v>
      </c>
      <c r="H336" s="158">
        <v>1</v>
      </c>
      <c r="I336" s="159">
        <v>0</v>
      </c>
      <c r="J336" s="159">
        <v>920</v>
      </c>
      <c r="K336" s="159">
        <f>ROUND(P336*H336,2)</f>
        <v>920</v>
      </c>
      <c r="L336" s="156" t="s">
        <v>136</v>
      </c>
      <c r="M336" s="181" t="str">
        <f t="shared" si="19"/>
        <v>Cena zvýšena</v>
      </c>
      <c r="N336" s="192" t="s">
        <v>1</v>
      </c>
      <c r="O336" s="193" t="s">
        <v>40</v>
      </c>
      <c r="P336" s="194">
        <f>I336+J336</f>
        <v>920</v>
      </c>
      <c r="Q336" s="194">
        <f>ROUND(I336*H336,2)</f>
        <v>0</v>
      </c>
      <c r="R336" s="194">
        <f>ROUND(J336*H336,2)</f>
        <v>920</v>
      </c>
      <c r="S336" s="195">
        <v>0</v>
      </c>
      <c r="T336" s="195">
        <f>S336*H336</f>
        <v>0</v>
      </c>
      <c r="U336" s="195">
        <v>0</v>
      </c>
      <c r="V336" s="195">
        <f>U336*H336</f>
        <v>0</v>
      </c>
      <c r="W336" s="195">
        <v>0</v>
      </c>
      <c r="X336" s="195">
        <f>W336*H336</f>
        <v>0</v>
      </c>
      <c r="Y336" s="196" t="s">
        <v>1</v>
      </c>
      <c r="Z336" s="213">
        <f t="shared" si="18"/>
        <v>3.0000000000000027</v>
      </c>
      <c r="AA336" s="197">
        <v>947.6</v>
      </c>
      <c r="AS336" s="11" t="s">
        <v>137</v>
      </c>
      <c r="AU336" s="11" t="s">
        <v>132</v>
      </c>
      <c r="AV336" s="11" t="s">
        <v>79</v>
      </c>
      <c r="AZ336" s="11" t="s">
        <v>130</v>
      </c>
      <c r="BF336" s="164">
        <f>IF(O336="základní",K336,0)</f>
        <v>920</v>
      </c>
      <c r="BG336" s="164">
        <f>IF(O336="snížená",K336,0)</f>
        <v>0</v>
      </c>
      <c r="BH336" s="164">
        <f>IF(O336="zákl. přenesená",K336,0)</f>
        <v>0</v>
      </c>
      <c r="BI336" s="164">
        <f>IF(O336="sníž. přenesená",K336,0)</f>
        <v>0</v>
      </c>
      <c r="BJ336" s="164">
        <f>IF(O336="nulová",K336,0)</f>
        <v>0</v>
      </c>
      <c r="BK336" s="11" t="s">
        <v>79</v>
      </c>
      <c r="BL336" s="164">
        <f>ROUND(P336*H336,2)</f>
        <v>920</v>
      </c>
      <c r="BM336" s="11" t="s">
        <v>137</v>
      </c>
      <c r="BN336" s="11" t="s">
        <v>749</v>
      </c>
    </row>
    <row r="337" spans="2:66" s="1" customFormat="1" ht="19.5">
      <c r="B337" s="27"/>
      <c r="C337" s="28"/>
      <c r="D337" s="165" t="s">
        <v>139</v>
      </c>
      <c r="E337" s="28"/>
      <c r="F337" s="166" t="s">
        <v>750</v>
      </c>
      <c r="G337" s="28"/>
      <c r="H337" s="28"/>
      <c r="I337" s="28"/>
      <c r="J337" s="28"/>
      <c r="K337" s="28"/>
      <c r="L337" s="28"/>
      <c r="M337" s="181"/>
      <c r="N337" s="198"/>
      <c r="O337" s="199"/>
      <c r="P337" s="199"/>
      <c r="Q337" s="199"/>
      <c r="R337" s="199"/>
      <c r="S337" s="199"/>
      <c r="T337" s="199"/>
      <c r="U337" s="199"/>
      <c r="V337" s="199"/>
      <c r="W337" s="199"/>
      <c r="X337" s="199"/>
      <c r="Y337" s="200"/>
      <c r="Z337" s="213"/>
      <c r="AA337" s="201"/>
      <c r="AU337" s="11" t="s">
        <v>139</v>
      </c>
      <c r="AV337" s="11" t="s">
        <v>79</v>
      </c>
    </row>
    <row r="338" spans="2:66" s="1" customFormat="1" ht="22.5" customHeight="1">
      <c r="B338" s="27"/>
      <c r="C338" s="154" t="s">
        <v>751</v>
      </c>
      <c r="D338" s="154" t="s">
        <v>132</v>
      </c>
      <c r="E338" s="155" t="s">
        <v>752</v>
      </c>
      <c r="F338" s="156" t="s">
        <v>753</v>
      </c>
      <c r="G338" s="157" t="s">
        <v>135</v>
      </c>
      <c r="H338" s="158">
        <v>1</v>
      </c>
      <c r="I338" s="159">
        <v>0</v>
      </c>
      <c r="J338" s="159">
        <v>961</v>
      </c>
      <c r="K338" s="159">
        <f>ROUND(P338*H338,2)</f>
        <v>961</v>
      </c>
      <c r="L338" s="156" t="s">
        <v>136</v>
      </c>
      <c r="M338" s="181" t="str">
        <f t="shared" si="19"/>
        <v>Cena zvýšena</v>
      </c>
      <c r="N338" s="192" t="s">
        <v>1</v>
      </c>
      <c r="O338" s="193" t="s">
        <v>40</v>
      </c>
      <c r="P338" s="194">
        <f>I338+J338</f>
        <v>961</v>
      </c>
      <c r="Q338" s="194">
        <f>ROUND(I338*H338,2)</f>
        <v>0</v>
      </c>
      <c r="R338" s="194">
        <f>ROUND(J338*H338,2)</f>
        <v>961</v>
      </c>
      <c r="S338" s="195">
        <v>0</v>
      </c>
      <c r="T338" s="195">
        <f>S338*H338</f>
        <v>0</v>
      </c>
      <c r="U338" s="195">
        <v>0</v>
      </c>
      <c r="V338" s="195">
        <f>U338*H338</f>
        <v>0</v>
      </c>
      <c r="W338" s="195">
        <v>0</v>
      </c>
      <c r="X338" s="195">
        <f>W338*H338</f>
        <v>0</v>
      </c>
      <c r="Y338" s="196" t="s">
        <v>1</v>
      </c>
      <c r="Z338" s="213">
        <f t="shared" si="18"/>
        <v>3.0000000000000027</v>
      </c>
      <c r="AA338" s="197">
        <v>989.83</v>
      </c>
      <c r="AS338" s="11" t="s">
        <v>137</v>
      </c>
      <c r="AU338" s="11" t="s">
        <v>132</v>
      </c>
      <c r="AV338" s="11" t="s">
        <v>79</v>
      </c>
      <c r="AZ338" s="11" t="s">
        <v>130</v>
      </c>
      <c r="BF338" s="164">
        <f>IF(O338="základní",K338,0)</f>
        <v>961</v>
      </c>
      <c r="BG338" s="164">
        <f>IF(O338="snížená",K338,0)</f>
        <v>0</v>
      </c>
      <c r="BH338" s="164">
        <f>IF(O338="zákl. přenesená",K338,0)</f>
        <v>0</v>
      </c>
      <c r="BI338" s="164">
        <f>IF(O338="sníž. přenesená",K338,0)</f>
        <v>0</v>
      </c>
      <c r="BJ338" s="164">
        <f>IF(O338="nulová",K338,0)</f>
        <v>0</v>
      </c>
      <c r="BK338" s="11" t="s">
        <v>79</v>
      </c>
      <c r="BL338" s="164">
        <f>ROUND(P338*H338,2)</f>
        <v>961</v>
      </c>
      <c r="BM338" s="11" t="s">
        <v>137</v>
      </c>
      <c r="BN338" s="11" t="s">
        <v>754</v>
      </c>
    </row>
    <row r="339" spans="2:66" s="1" customFormat="1" ht="19.5">
      <c r="B339" s="27"/>
      <c r="C339" s="28"/>
      <c r="D339" s="165" t="s">
        <v>139</v>
      </c>
      <c r="E339" s="28"/>
      <c r="F339" s="166" t="s">
        <v>755</v>
      </c>
      <c r="G339" s="28"/>
      <c r="H339" s="28"/>
      <c r="I339" s="28"/>
      <c r="J339" s="28"/>
      <c r="K339" s="28"/>
      <c r="L339" s="28"/>
      <c r="M339" s="181"/>
      <c r="N339" s="198"/>
      <c r="O339" s="199"/>
      <c r="P339" s="199"/>
      <c r="Q339" s="199"/>
      <c r="R339" s="199"/>
      <c r="S339" s="199"/>
      <c r="T339" s="199"/>
      <c r="U339" s="199"/>
      <c r="V339" s="199"/>
      <c r="W339" s="199"/>
      <c r="X339" s="199"/>
      <c r="Y339" s="200"/>
      <c r="Z339" s="213"/>
      <c r="AA339" s="201"/>
      <c r="AU339" s="11" t="s">
        <v>139</v>
      </c>
      <c r="AV339" s="11" t="s">
        <v>79</v>
      </c>
    </row>
    <row r="340" spans="2:66" s="1" customFormat="1" ht="22.5" customHeight="1">
      <c r="B340" s="27"/>
      <c r="C340" s="154" t="s">
        <v>756</v>
      </c>
      <c r="D340" s="154" t="s">
        <v>132</v>
      </c>
      <c r="E340" s="155" t="s">
        <v>757</v>
      </c>
      <c r="F340" s="156" t="s">
        <v>758</v>
      </c>
      <c r="G340" s="157" t="s">
        <v>135</v>
      </c>
      <c r="H340" s="158">
        <v>1</v>
      </c>
      <c r="I340" s="159">
        <v>0</v>
      </c>
      <c r="J340" s="159">
        <v>920</v>
      </c>
      <c r="K340" s="159">
        <f>ROUND(P340*H340,2)</f>
        <v>920</v>
      </c>
      <c r="L340" s="156" t="s">
        <v>136</v>
      </c>
      <c r="M340" s="181" t="str">
        <f t="shared" si="19"/>
        <v>Cena zvýšena</v>
      </c>
      <c r="N340" s="192" t="s">
        <v>1</v>
      </c>
      <c r="O340" s="193" t="s">
        <v>40</v>
      </c>
      <c r="P340" s="194">
        <f>I340+J340</f>
        <v>920</v>
      </c>
      <c r="Q340" s="194">
        <f>ROUND(I340*H340,2)</f>
        <v>0</v>
      </c>
      <c r="R340" s="194">
        <f>ROUND(J340*H340,2)</f>
        <v>920</v>
      </c>
      <c r="S340" s="195">
        <v>0</v>
      </c>
      <c r="T340" s="195">
        <f>S340*H340</f>
        <v>0</v>
      </c>
      <c r="U340" s="195">
        <v>0</v>
      </c>
      <c r="V340" s="195">
        <f>U340*H340</f>
        <v>0</v>
      </c>
      <c r="W340" s="195">
        <v>0</v>
      </c>
      <c r="X340" s="195">
        <f>W340*H340</f>
        <v>0</v>
      </c>
      <c r="Y340" s="196" t="s">
        <v>1</v>
      </c>
      <c r="Z340" s="213">
        <f t="shared" si="18"/>
        <v>3.0000000000000027</v>
      </c>
      <c r="AA340" s="197">
        <v>947.6</v>
      </c>
      <c r="AS340" s="11" t="s">
        <v>137</v>
      </c>
      <c r="AU340" s="11" t="s">
        <v>132</v>
      </c>
      <c r="AV340" s="11" t="s">
        <v>79</v>
      </c>
      <c r="AZ340" s="11" t="s">
        <v>130</v>
      </c>
      <c r="BF340" s="164">
        <f>IF(O340="základní",K340,0)</f>
        <v>920</v>
      </c>
      <c r="BG340" s="164">
        <f>IF(O340="snížená",K340,0)</f>
        <v>0</v>
      </c>
      <c r="BH340" s="164">
        <f>IF(O340="zákl. přenesená",K340,0)</f>
        <v>0</v>
      </c>
      <c r="BI340" s="164">
        <f>IF(O340="sníž. přenesená",K340,0)</f>
        <v>0</v>
      </c>
      <c r="BJ340" s="164">
        <f>IF(O340="nulová",K340,0)</f>
        <v>0</v>
      </c>
      <c r="BK340" s="11" t="s">
        <v>79</v>
      </c>
      <c r="BL340" s="164">
        <f>ROUND(P340*H340,2)</f>
        <v>920</v>
      </c>
      <c r="BM340" s="11" t="s">
        <v>137</v>
      </c>
      <c r="BN340" s="11" t="s">
        <v>759</v>
      </c>
    </row>
    <row r="341" spans="2:66" s="1" customFormat="1" ht="19.5">
      <c r="B341" s="27"/>
      <c r="C341" s="28"/>
      <c r="D341" s="165" t="s">
        <v>139</v>
      </c>
      <c r="E341" s="28"/>
      <c r="F341" s="166" t="s">
        <v>760</v>
      </c>
      <c r="G341" s="28"/>
      <c r="H341" s="28"/>
      <c r="I341" s="28"/>
      <c r="J341" s="28"/>
      <c r="K341" s="28"/>
      <c r="L341" s="28"/>
      <c r="M341" s="181"/>
      <c r="N341" s="198"/>
      <c r="O341" s="199"/>
      <c r="P341" s="199"/>
      <c r="Q341" s="199"/>
      <c r="R341" s="199"/>
      <c r="S341" s="199"/>
      <c r="T341" s="199"/>
      <c r="U341" s="199"/>
      <c r="V341" s="199"/>
      <c r="W341" s="199"/>
      <c r="X341" s="199"/>
      <c r="Y341" s="200"/>
      <c r="Z341" s="213"/>
      <c r="AA341" s="201"/>
      <c r="AU341" s="11" t="s">
        <v>139</v>
      </c>
      <c r="AV341" s="11" t="s">
        <v>79</v>
      </c>
    </row>
    <row r="342" spans="2:66" s="1" customFormat="1" ht="22.5" customHeight="1">
      <c r="B342" s="27"/>
      <c r="C342" s="154" t="s">
        <v>761</v>
      </c>
      <c r="D342" s="154" t="s">
        <v>132</v>
      </c>
      <c r="E342" s="155" t="s">
        <v>762</v>
      </c>
      <c r="F342" s="156" t="s">
        <v>763</v>
      </c>
      <c r="G342" s="157" t="s">
        <v>135</v>
      </c>
      <c r="H342" s="158">
        <v>1</v>
      </c>
      <c r="I342" s="159">
        <v>0</v>
      </c>
      <c r="J342" s="159">
        <v>836</v>
      </c>
      <c r="K342" s="159">
        <f>ROUND(P342*H342,2)</f>
        <v>836</v>
      </c>
      <c r="L342" s="156" t="s">
        <v>136</v>
      </c>
      <c r="M342" s="181" t="str">
        <f t="shared" si="19"/>
        <v>Cena zvýšena</v>
      </c>
      <c r="N342" s="192" t="s">
        <v>1</v>
      </c>
      <c r="O342" s="193" t="s">
        <v>40</v>
      </c>
      <c r="P342" s="194">
        <f>I342+J342</f>
        <v>836</v>
      </c>
      <c r="Q342" s="194">
        <f>ROUND(I342*H342,2)</f>
        <v>0</v>
      </c>
      <c r="R342" s="194">
        <f>ROUND(J342*H342,2)</f>
        <v>836</v>
      </c>
      <c r="S342" s="195">
        <v>0</v>
      </c>
      <c r="T342" s="195">
        <f>S342*H342</f>
        <v>0</v>
      </c>
      <c r="U342" s="195">
        <v>0</v>
      </c>
      <c r="V342" s="195">
        <f>U342*H342</f>
        <v>0</v>
      </c>
      <c r="W342" s="195">
        <v>0</v>
      </c>
      <c r="X342" s="195">
        <f>W342*H342</f>
        <v>0</v>
      </c>
      <c r="Y342" s="196" t="s">
        <v>1</v>
      </c>
      <c r="Z342" s="213">
        <f t="shared" si="18"/>
        <v>3.0000000000000027</v>
      </c>
      <c r="AA342" s="197">
        <v>861.08</v>
      </c>
      <c r="AS342" s="11" t="s">
        <v>137</v>
      </c>
      <c r="AU342" s="11" t="s">
        <v>132</v>
      </c>
      <c r="AV342" s="11" t="s">
        <v>79</v>
      </c>
      <c r="AZ342" s="11" t="s">
        <v>130</v>
      </c>
      <c r="BF342" s="164">
        <f>IF(O342="základní",K342,0)</f>
        <v>836</v>
      </c>
      <c r="BG342" s="164">
        <f>IF(O342="snížená",K342,0)</f>
        <v>0</v>
      </c>
      <c r="BH342" s="164">
        <f>IF(O342="zákl. přenesená",K342,0)</f>
        <v>0</v>
      </c>
      <c r="BI342" s="164">
        <f>IF(O342="sníž. přenesená",K342,0)</f>
        <v>0</v>
      </c>
      <c r="BJ342" s="164">
        <f>IF(O342="nulová",K342,0)</f>
        <v>0</v>
      </c>
      <c r="BK342" s="11" t="s">
        <v>79</v>
      </c>
      <c r="BL342" s="164">
        <f>ROUND(P342*H342,2)</f>
        <v>836</v>
      </c>
      <c r="BM342" s="11" t="s">
        <v>137</v>
      </c>
      <c r="BN342" s="11" t="s">
        <v>764</v>
      </c>
    </row>
    <row r="343" spans="2:66" s="1" customFormat="1" ht="19.5">
      <c r="B343" s="27"/>
      <c r="C343" s="28"/>
      <c r="D343" s="165" t="s">
        <v>139</v>
      </c>
      <c r="E343" s="28"/>
      <c r="F343" s="166" t="s">
        <v>765</v>
      </c>
      <c r="G343" s="28"/>
      <c r="H343" s="28"/>
      <c r="I343" s="28"/>
      <c r="J343" s="28"/>
      <c r="K343" s="28"/>
      <c r="L343" s="28"/>
      <c r="M343" s="181"/>
      <c r="N343" s="198"/>
      <c r="O343" s="199"/>
      <c r="P343" s="199"/>
      <c r="Q343" s="199"/>
      <c r="R343" s="199"/>
      <c r="S343" s="199"/>
      <c r="T343" s="199"/>
      <c r="U343" s="199"/>
      <c r="V343" s="199"/>
      <c r="W343" s="199"/>
      <c r="X343" s="199"/>
      <c r="Y343" s="200"/>
      <c r="Z343" s="213"/>
      <c r="AA343" s="201"/>
      <c r="AU343" s="11" t="s">
        <v>139</v>
      </c>
      <c r="AV343" s="11" t="s">
        <v>79</v>
      </c>
    </row>
    <row r="344" spans="2:66" s="1" customFormat="1" ht="22.5" customHeight="1">
      <c r="B344" s="27"/>
      <c r="C344" s="154" t="s">
        <v>766</v>
      </c>
      <c r="D344" s="154" t="s">
        <v>132</v>
      </c>
      <c r="E344" s="155" t="s">
        <v>767</v>
      </c>
      <c r="F344" s="156" t="s">
        <v>768</v>
      </c>
      <c r="G344" s="157" t="s">
        <v>135</v>
      </c>
      <c r="H344" s="158">
        <v>1</v>
      </c>
      <c r="I344" s="159">
        <v>0</v>
      </c>
      <c r="J344" s="159">
        <v>920</v>
      </c>
      <c r="K344" s="159">
        <f>ROUND(P344*H344,2)</f>
        <v>920</v>
      </c>
      <c r="L344" s="156" t="s">
        <v>136</v>
      </c>
      <c r="M344" s="181" t="str">
        <f t="shared" si="19"/>
        <v>Cena zvýšena</v>
      </c>
      <c r="N344" s="192" t="s">
        <v>1</v>
      </c>
      <c r="O344" s="193" t="s">
        <v>40</v>
      </c>
      <c r="P344" s="194">
        <f>I344+J344</f>
        <v>920</v>
      </c>
      <c r="Q344" s="194">
        <f>ROUND(I344*H344,2)</f>
        <v>0</v>
      </c>
      <c r="R344" s="194">
        <f>ROUND(J344*H344,2)</f>
        <v>920</v>
      </c>
      <c r="S344" s="195">
        <v>0</v>
      </c>
      <c r="T344" s="195">
        <f>S344*H344</f>
        <v>0</v>
      </c>
      <c r="U344" s="195">
        <v>0</v>
      </c>
      <c r="V344" s="195">
        <f>U344*H344</f>
        <v>0</v>
      </c>
      <c r="W344" s="195">
        <v>0</v>
      </c>
      <c r="X344" s="195">
        <f>W344*H344</f>
        <v>0</v>
      </c>
      <c r="Y344" s="196" t="s">
        <v>1</v>
      </c>
      <c r="Z344" s="213">
        <f t="shared" si="18"/>
        <v>3.0000000000000027</v>
      </c>
      <c r="AA344" s="197">
        <v>947.6</v>
      </c>
      <c r="AS344" s="11" t="s">
        <v>137</v>
      </c>
      <c r="AU344" s="11" t="s">
        <v>132</v>
      </c>
      <c r="AV344" s="11" t="s">
        <v>79</v>
      </c>
      <c r="AZ344" s="11" t="s">
        <v>130</v>
      </c>
      <c r="BF344" s="164">
        <f>IF(O344="základní",K344,0)</f>
        <v>920</v>
      </c>
      <c r="BG344" s="164">
        <f>IF(O344="snížená",K344,0)</f>
        <v>0</v>
      </c>
      <c r="BH344" s="164">
        <f>IF(O344="zákl. přenesená",K344,0)</f>
        <v>0</v>
      </c>
      <c r="BI344" s="164">
        <f>IF(O344="sníž. přenesená",K344,0)</f>
        <v>0</v>
      </c>
      <c r="BJ344" s="164">
        <f>IF(O344="nulová",K344,0)</f>
        <v>0</v>
      </c>
      <c r="BK344" s="11" t="s">
        <v>79</v>
      </c>
      <c r="BL344" s="164">
        <f>ROUND(P344*H344,2)</f>
        <v>920</v>
      </c>
      <c r="BM344" s="11" t="s">
        <v>137</v>
      </c>
      <c r="BN344" s="11" t="s">
        <v>769</v>
      </c>
    </row>
    <row r="345" spans="2:66" s="1" customFormat="1" ht="19.5">
      <c r="B345" s="27"/>
      <c r="C345" s="28"/>
      <c r="D345" s="165" t="s">
        <v>139</v>
      </c>
      <c r="E345" s="28"/>
      <c r="F345" s="166" t="s">
        <v>770</v>
      </c>
      <c r="G345" s="28"/>
      <c r="H345" s="28"/>
      <c r="I345" s="28"/>
      <c r="J345" s="28"/>
      <c r="K345" s="28"/>
      <c r="L345" s="28"/>
      <c r="M345" s="181"/>
      <c r="N345" s="198"/>
      <c r="O345" s="199"/>
      <c r="P345" s="199"/>
      <c r="Q345" s="199"/>
      <c r="R345" s="199"/>
      <c r="S345" s="199"/>
      <c r="T345" s="199"/>
      <c r="U345" s="199"/>
      <c r="V345" s="199"/>
      <c r="W345" s="199"/>
      <c r="X345" s="199"/>
      <c r="Y345" s="200"/>
      <c r="Z345" s="213"/>
      <c r="AA345" s="201"/>
      <c r="AU345" s="11" t="s">
        <v>139</v>
      </c>
      <c r="AV345" s="11" t="s">
        <v>79</v>
      </c>
    </row>
    <row r="346" spans="2:66" s="1" customFormat="1" ht="22.5" customHeight="1">
      <c r="B346" s="27"/>
      <c r="C346" s="154" t="s">
        <v>771</v>
      </c>
      <c r="D346" s="154" t="s">
        <v>132</v>
      </c>
      <c r="E346" s="155" t="s">
        <v>772</v>
      </c>
      <c r="F346" s="156" t="s">
        <v>773</v>
      </c>
      <c r="G346" s="157" t="s">
        <v>135</v>
      </c>
      <c r="H346" s="158">
        <v>1</v>
      </c>
      <c r="I346" s="159">
        <v>0</v>
      </c>
      <c r="J346" s="159">
        <v>1050</v>
      </c>
      <c r="K346" s="159">
        <f>ROUND(P346*H346,2)</f>
        <v>1050</v>
      </c>
      <c r="L346" s="156" t="s">
        <v>136</v>
      </c>
      <c r="M346" s="181" t="str">
        <f t="shared" si="19"/>
        <v>Cena zvýšena</v>
      </c>
      <c r="N346" s="192" t="s">
        <v>1</v>
      </c>
      <c r="O346" s="193" t="s">
        <v>40</v>
      </c>
      <c r="P346" s="194">
        <f>I346+J346</f>
        <v>1050</v>
      </c>
      <c r="Q346" s="194">
        <f>ROUND(I346*H346,2)</f>
        <v>0</v>
      </c>
      <c r="R346" s="194">
        <f>ROUND(J346*H346,2)</f>
        <v>1050</v>
      </c>
      <c r="S346" s="195">
        <v>0</v>
      </c>
      <c r="T346" s="195">
        <f>S346*H346</f>
        <v>0</v>
      </c>
      <c r="U346" s="195">
        <v>0</v>
      </c>
      <c r="V346" s="195">
        <f>U346*H346</f>
        <v>0</v>
      </c>
      <c r="W346" s="195">
        <v>0</v>
      </c>
      <c r="X346" s="195">
        <f>W346*H346</f>
        <v>0</v>
      </c>
      <c r="Y346" s="196" t="s">
        <v>1</v>
      </c>
      <c r="Z346" s="213">
        <f t="shared" si="18"/>
        <v>3.0000000000000027</v>
      </c>
      <c r="AA346" s="197">
        <v>1081.5</v>
      </c>
      <c r="AS346" s="11" t="s">
        <v>137</v>
      </c>
      <c r="AU346" s="11" t="s">
        <v>132</v>
      </c>
      <c r="AV346" s="11" t="s">
        <v>79</v>
      </c>
      <c r="AZ346" s="11" t="s">
        <v>130</v>
      </c>
      <c r="BF346" s="164">
        <f>IF(O346="základní",K346,0)</f>
        <v>1050</v>
      </c>
      <c r="BG346" s="164">
        <f>IF(O346="snížená",K346,0)</f>
        <v>0</v>
      </c>
      <c r="BH346" s="164">
        <f>IF(O346="zákl. přenesená",K346,0)</f>
        <v>0</v>
      </c>
      <c r="BI346" s="164">
        <f>IF(O346="sníž. přenesená",K346,0)</f>
        <v>0</v>
      </c>
      <c r="BJ346" s="164">
        <f>IF(O346="nulová",K346,0)</f>
        <v>0</v>
      </c>
      <c r="BK346" s="11" t="s">
        <v>79</v>
      </c>
      <c r="BL346" s="164">
        <f>ROUND(P346*H346,2)</f>
        <v>1050</v>
      </c>
      <c r="BM346" s="11" t="s">
        <v>137</v>
      </c>
      <c r="BN346" s="11" t="s">
        <v>774</v>
      </c>
    </row>
    <row r="347" spans="2:66" s="1" customFormat="1" ht="19.5">
      <c r="B347" s="27"/>
      <c r="C347" s="28"/>
      <c r="D347" s="165" t="s">
        <v>139</v>
      </c>
      <c r="E347" s="28"/>
      <c r="F347" s="166" t="s">
        <v>775</v>
      </c>
      <c r="G347" s="28"/>
      <c r="H347" s="28"/>
      <c r="I347" s="28"/>
      <c r="J347" s="28"/>
      <c r="K347" s="28"/>
      <c r="L347" s="28"/>
      <c r="M347" s="181"/>
      <c r="N347" s="198"/>
      <c r="O347" s="199"/>
      <c r="P347" s="199"/>
      <c r="Q347" s="199"/>
      <c r="R347" s="199"/>
      <c r="S347" s="199"/>
      <c r="T347" s="199"/>
      <c r="U347" s="199"/>
      <c r="V347" s="199"/>
      <c r="W347" s="199"/>
      <c r="X347" s="199"/>
      <c r="Y347" s="200"/>
      <c r="Z347" s="213"/>
      <c r="AA347" s="201"/>
      <c r="AU347" s="11" t="s">
        <v>139</v>
      </c>
      <c r="AV347" s="11" t="s">
        <v>79</v>
      </c>
    </row>
    <row r="348" spans="2:66" s="1" customFormat="1" ht="22.5" customHeight="1">
      <c r="B348" s="27"/>
      <c r="C348" s="154" t="s">
        <v>776</v>
      </c>
      <c r="D348" s="154" t="s">
        <v>132</v>
      </c>
      <c r="E348" s="155" t="s">
        <v>777</v>
      </c>
      <c r="F348" s="156" t="s">
        <v>778</v>
      </c>
      <c r="G348" s="157" t="s">
        <v>135</v>
      </c>
      <c r="H348" s="158">
        <v>1</v>
      </c>
      <c r="I348" s="159">
        <v>0</v>
      </c>
      <c r="J348" s="159">
        <v>1050</v>
      </c>
      <c r="K348" s="159">
        <f>ROUND(P348*H348,2)</f>
        <v>1050</v>
      </c>
      <c r="L348" s="156" t="s">
        <v>136</v>
      </c>
      <c r="M348" s="181" t="str">
        <f t="shared" si="19"/>
        <v>Cena zvýšena</v>
      </c>
      <c r="N348" s="192" t="s">
        <v>1</v>
      </c>
      <c r="O348" s="193" t="s">
        <v>40</v>
      </c>
      <c r="P348" s="194">
        <f>I348+J348</f>
        <v>1050</v>
      </c>
      <c r="Q348" s="194">
        <f>ROUND(I348*H348,2)</f>
        <v>0</v>
      </c>
      <c r="R348" s="194">
        <f>ROUND(J348*H348,2)</f>
        <v>1050</v>
      </c>
      <c r="S348" s="195">
        <v>0</v>
      </c>
      <c r="T348" s="195">
        <f>S348*H348</f>
        <v>0</v>
      </c>
      <c r="U348" s="195">
        <v>0</v>
      </c>
      <c r="V348" s="195">
        <f>U348*H348</f>
        <v>0</v>
      </c>
      <c r="W348" s="195">
        <v>0</v>
      </c>
      <c r="X348" s="195">
        <f>W348*H348</f>
        <v>0</v>
      </c>
      <c r="Y348" s="196" t="s">
        <v>1</v>
      </c>
      <c r="Z348" s="213">
        <f t="shared" si="18"/>
        <v>3.0000000000000027</v>
      </c>
      <c r="AA348" s="197">
        <v>1081.5</v>
      </c>
      <c r="AS348" s="11" t="s">
        <v>137</v>
      </c>
      <c r="AU348" s="11" t="s">
        <v>132</v>
      </c>
      <c r="AV348" s="11" t="s">
        <v>79</v>
      </c>
      <c r="AZ348" s="11" t="s">
        <v>130</v>
      </c>
      <c r="BF348" s="164">
        <f>IF(O348="základní",K348,0)</f>
        <v>1050</v>
      </c>
      <c r="BG348" s="164">
        <f>IF(O348="snížená",K348,0)</f>
        <v>0</v>
      </c>
      <c r="BH348" s="164">
        <f>IF(O348="zákl. přenesená",K348,0)</f>
        <v>0</v>
      </c>
      <c r="BI348" s="164">
        <f>IF(O348="sníž. přenesená",K348,0)</f>
        <v>0</v>
      </c>
      <c r="BJ348" s="164">
        <f>IF(O348="nulová",K348,0)</f>
        <v>0</v>
      </c>
      <c r="BK348" s="11" t="s">
        <v>79</v>
      </c>
      <c r="BL348" s="164">
        <f>ROUND(P348*H348,2)</f>
        <v>1050</v>
      </c>
      <c r="BM348" s="11" t="s">
        <v>137</v>
      </c>
      <c r="BN348" s="11" t="s">
        <v>779</v>
      </c>
    </row>
    <row r="349" spans="2:66" s="1" customFormat="1" ht="19.5">
      <c r="B349" s="27"/>
      <c r="C349" s="28"/>
      <c r="D349" s="165" t="s">
        <v>139</v>
      </c>
      <c r="E349" s="28"/>
      <c r="F349" s="166" t="s">
        <v>780</v>
      </c>
      <c r="G349" s="28"/>
      <c r="H349" s="28"/>
      <c r="I349" s="28"/>
      <c r="J349" s="28"/>
      <c r="K349" s="28"/>
      <c r="L349" s="28"/>
      <c r="M349" s="181"/>
      <c r="N349" s="198"/>
      <c r="O349" s="199"/>
      <c r="P349" s="199"/>
      <c r="Q349" s="199"/>
      <c r="R349" s="199"/>
      <c r="S349" s="199"/>
      <c r="T349" s="199"/>
      <c r="U349" s="199"/>
      <c r="V349" s="199"/>
      <c r="W349" s="199"/>
      <c r="X349" s="199"/>
      <c r="Y349" s="200"/>
      <c r="Z349" s="213"/>
      <c r="AA349" s="201"/>
      <c r="AU349" s="11" t="s">
        <v>139</v>
      </c>
      <c r="AV349" s="11" t="s">
        <v>79</v>
      </c>
    </row>
    <row r="350" spans="2:66" s="1" customFormat="1" ht="22.5" customHeight="1">
      <c r="B350" s="27"/>
      <c r="C350" s="154" t="s">
        <v>781</v>
      </c>
      <c r="D350" s="154" t="s">
        <v>132</v>
      </c>
      <c r="E350" s="155" t="s">
        <v>782</v>
      </c>
      <c r="F350" s="156" t="s">
        <v>783</v>
      </c>
      <c r="G350" s="157" t="s">
        <v>135</v>
      </c>
      <c r="H350" s="158">
        <v>1</v>
      </c>
      <c r="I350" s="159">
        <v>0</v>
      </c>
      <c r="J350" s="159">
        <v>995</v>
      </c>
      <c r="K350" s="159">
        <f>ROUND(P350*H350,2)</f>
        <v>995</v>
      </c>
      <c r="L350" s="156" t="s">
        <v>136</v>
      </c>
      <c r="M350" s="181" t="str">
        <f t="shared" si="19"/>
        <v>Cena zvýšena</v>
      </c>
      <c r="N350" s="192" t="s">
        <v>1</v>
      </c>
      <c r="O350" s="193" t="s">
        <v>40</v>
      </c>
      <c r="P350" s="194">
        <f>I350+J350</f>
        <v>995</v>
      </c>
      <c r="Q350" s="194">
        <f>ROUND(I350*H350,2)</f>
        <v>0</v>
      </c>
      <c r="R350" s="194">
        <f>ROUND(J350*H350,2)</f>
        <v>995</v>
      </c>
      <c r="S350" s="195">
        <v>0</v>
      </c>
      <c r="T350" s="195">
        <f>S350*H350</f>
        <v>0</v>
      </c>
      <c r="U350" s="195">
        <v>0</v>
      </c>
      <c r="V350" s="195">
        <f>U350*H350</f>
        <v>0</v>
      </c>
      <c r="W350" s="195">
        <v>0</v>
      </c>
      <c r="X350" s="195">
        <f>W350*H350</f>
        <v>0</v>
      </c>
      <c r="Y350" s="196" t="s">
        <v>1</v>
      </c>
      <c r="Z350" s="213">
        <f t="shared" si="18"/>
        <v>2.9999999999999805</v>
      </c>
      <c r="AA350" s="197">
        <v>1024.8499999999999</v>
      </c>
      <c r="AS350" s="11" t="s">
        <v>137</v>
      </c>
      <c r="AU350" s="11" t="s">
        <v>132</v>
      </c>
      <c r="AV350" s="11" t="s">
        <v>79</v>
      </c>
      <c r="AZ350" s="11" t="s">
        <v>130</v>
      </c>
      <c r="BF350" s="164">
        <f>IF(O350="základní",K350,0)</f>
        <v>995</v>
      </c>
      <c r="BG350" s="164">
        <f>IF(O350="snížená",K350,0)</f>
        <v>0</v>
      </c>
      <c r="BH350" s="164">
        <f>IF(O350="zákl. přenesená",K350,0)</f>
        <v>0</v>
      </c>
      <c r="BI350" s="164">
        <f>IF(O350="sníž. přenesená",K350,0)</f>
        <v>0</v>
      </c>
      <c r="BJ350" s="164">
        <f>IF(O350="nulová",K350,0)</f>
        <v>0</v>
      </c>
      <c r="BK350" s="11" t="s">
        <v>79</v>
      </c>
      <c r="BL350" s="164">
        <f>ROUND(P350*H350,2)</f>
        <v>995</v>
      </c>
      <c r="BM350" s="11" t="s">
        <v>137</v>
      </c>
      <c r="BN350" s="11" t="s">
        <v>784</v>
      </c>
    </row>
    <row r="351" spans="2:66" s="1" customFormat="1" ht="19.5">
      <c r="B351" s="27"/>
      <c r="C351" s="28"/>
      <c r="D351" s="165" t="s">
        <v>139</v>
      </c>
      <c r="E351" s="28"/>
      <c r="F351" s="166" t="s">
        <v>785</v>
      </c>
      <c r="G351" s="28"/>
      <c r="H351" s="28"/>
      <c r="I351" s="28"/>
      <c r="J351" s="28"/>
      <c r="K351" s="28"/>
      <c r="L351" s="28"/>
      <c r="M351" s="181"/>
      <c r="N351" s="198"/>
      <c r="O351" s="199"/>
      <c r="P351" s="199"/>
      <c r="Q351" s="199"/>
      <c r="R351" s="199"/>
      <c r="S351" s="199"/>
      <c r="T351" s="199"/>
      <c r="U351" s="199"/>
      <c r="V351" s="199"/>
      <c r="W351" s="199"/>
      <c r="X351" s="199"/>
      <c r="Y351" s="200"/>
      <c r="Z351" s="213"/>
      <c r="AA351" s="201"/>
      <c r="AU351" s="11" t="s">
        <v>139</v>
      </c>
      <c r="AV351" s="11" t="s">
        <v>79</v>
      </c>
    </row>
    <row r="352" spans="2:66" s="1" customFormat="1" ht="22.5" customHeight="1">
      <c r="B352" s="27"/>
      <c r="C352" s="154" t="s">
        <v>786</v>
      </c>
      <c r="D352" s="154" t="s">
        <v>132</v>
      </c>
      <c r="E352" s="155" t="s">
        <v>787</v>
      </c>
      <c r="F352" s="156" t="s">
        <v>788</v>
      </c>
      <c r="G352" s="157" t="s">
        <v>135</v>
      </c>
      <c r="H352" s="158">
        <v>1</v>
      </c>
      <c r="I352" s="159">
        <v>0</v>
      </c>
      <c r="J352" s="159">
        <v>628</v>
      </c>
      <c r="K352" s="159">
        <f>ROUND(P352*H352,2)</f>
        <v>628</v>
      </c>
      <c r="L352" s="156" t="s">
        <v>136</v>
      </c>
      <c r="M352" s="181" t="str">
        <f t="shared" si="19"/>
        <v>Cena zvýšena</v>
      </c>
      <c r="N352" s="192" t="s">
        <v>1</v>
      </c>
      <c r="O352" s="193" t="s">
        <v>40</v>
      </c>
      <c r="P352" s="194">
        <f>I352+J352</f>
        <v>628</v>
      </c>
      <c r="Q352" s="194">
        <f>ROUND(I352*H352,2)</f>
        <v>0</v>
      </c>
      <c r="R352" s="194">
        <f>ROUND(J352*H352,2)</f>
        <v>628</v>
      </c>
      <c r="S352" s="195">
        <v>0</v>
      </c>
      <c r="T352" s="195">
        <f>S352*H352</f>
        <v>0</v>
      </c>
      <c r="U352" s="195">
        <v>0</v>
      </c>
      <c r="V352" s="195">
        <f>U352*H352</f>
        <v>0</v>
      </c>
      <c r="W352" s="195">
        <v>0</v>
      </c>
      <c r="X352" s="195">
        <f>W352*H352</f>
        <v>0</v>
      </c>
      <c r="Y352" s="196" t="s">
        <v>1</v>
      </c>
      <c r="Z352" s="213">
        <f t="shared" si="18"/>
        <v>3.0000000000000027</v>
      </c>
      <c r="AA352" s="197">
        <v>646.84</v>
      </c>
      <c r="AS352" s="11" t="s">
        <v>137</v>
      </c>
      <c r="AU352" s="11" t="s">
        <v>132</v>
      </c>
      <c r="AV352" s="11" t="s">
        <v>79</v>
      </c>
      <c r="AZ352" s="11" t="s">
        <v>130</v>
      </c>
      <c r="BF352" s="164">
        <f>IF(O352="základní",K352,0)</f>
        <v>628</v>
      </c>
      <c r="BG352" s="164">
        <f>IF(O352="snížená",K352,0)</f>
        <v>0</v>
      </c>
      <c r="BH352" s="164">
        <f>IF(O352="zákl. přenesená",K352,0)</f>
        <v>0</v>
      </c>
      <c r="BI352" s="164">
        <f>IF(O352="sníž. přenesená",K352,0)</f>
        <v>0</v>
      </c>
      <c r="BJ352" s="164">
        <f>IF(O352="nulová",K352,0)</f>
        <v>0</v>
      </c>
      <c r="BK352" s="11" t="s">
        <v>79</v>
      </c>
      <c r="BL352" s="164">
        <f>ROUND(P352*H352,2)</f>
        <v>628</v>
      </c>
      <c r="BM352" s="11" t="s">
        <v>137</v>
      </c>
      <c r="BN352" s="11" t="s">
        <v>789</v>
      </c>
    </row>
    <row r="353" spans="2:66" s="1" customFormat="1" ht="19.5">
      <c r="B353" s="27"/>
      <c r="C353" s="28"/>
      <c r="D353" s="165" t="s">
        <v>139</v>
      </c>
      <c r="E353" s="28"/>
      <c r="F353" s="166" t="s">
        <v>790</v>
      </c>
      <c r="G353" s="28"/>
      <c r="H353" s="28"/>
      <c r="I353" s="28"/>
      <c r="J353" s="28"/>
      <c r="K353" s="28"/>
      <c r="L353" s="28"/>
      <c r="M353" s="181"/>
      <c r="N353" s="198"/>
      <c r="O353" s="199"/>
      <c r="P353" s="199"/>
      <c r="Q353" s="199"/>
      <c r="R353" s="199"/>
      <c r="S353" s="199"/>
      <c r="T353" s="199"/>
      <c r="U353" s="199"/>
      <c r="V353" s="199"/>
      <c r="W353" s="199"/>
      <c r="X353" s="199"/>
      <c r="Y353" s="200"/>
      <c r="Z353" s="213"/>
      <c r="AA353" s="201"/>
      <c r="AU353" s="11" t="s">
        <v>139</v>
      </c>
      <c r="AV353" s="11" t="s">
        <v>79</v>
      </c>
    </row>
    <row r="354" spans="2:66" s="1" customFormat="1" ht="22.5" customHeight="1">
      <c r="B354" s="27"/>
      <c r="C354" s="154" t="s">
        <v>791</v>
      </c>
      <c r="D354" s="154" t="s">
        <v>132</v>
      </c>
      <c r="E354" s="155" t="s">
        <v>792</v>
      </c>
      <c r="F354" s="156" t="s">
        <v>793</v>
      </c>
      <c r="G354" s="157" t="s">
        <v>135</v>
      </c>
      <c r="H354" s="158">
        <v>1</v>
      </c>
      <c r="I354" s="159">
        <v>0</v>
      </c>
      <c r="J354" s="159">
        <v>1130</v>
      </c>
      <c r="K354" s="159">
        <f>ROUND(P354*H354,2)</f>
        <v>1130</v>
      </c>
      <c r="L354" s="156" t="s">
        <v>136</v>
      </c>
      <c r="M354" s="181" t="str">
        <f t="shared" si="19"/>
        <v>Cena zvýšena</v>
      </c>
      <c r="N354" s="192" t="s">
        <v>1</v>
      </c>
      <c r="O354" s="193" t="s">
        <v>40</v>
      </c>
      <c r="P354" s="194">
        <f>I354+J354</f>
        <v>1130</v>
      </c>
      <c r="Q354" s="194">
        <f>ROUND(I354*H354,2)</f>
        <v>0</v>
      </c>
      <c r="R354" s="194">
        <f>ROUND(J354*H354,2)</f>
        <v>1130</v>
      </c>
      <c r="S354" s="195">
        <v>0</v>
      </c>
      <c r="T354" s="195">
        <f>S354*H354</f>
        <v>0</v>
      </c>
      <c r="U354" s="195">
        <v>0</v>
      </c>
      <c r="V354" s="195">
        <f>U354*H354</f>
        <v>0</v>
      </c>
      <c r="W354" s="195">
        <v>0</v>
      </c>
      <c r="X354" s="195">
        <f>W354*H354</f>
        <v>0</v>
      </c>
      <c r="Y354" s="196" t="s">
        <v>1</v>
      </c>
      <c r="Z354" s="213">
        <f t="shared" si="18"/>
        <v>3.0000000000000027</v>
      </c>
      <c r="AA354" s="197">
        <v>1163.9000000000001</v>
      </c>
      <c r="AS354" s="11" t="s">
        <v>137</v>
      </c>
      <c r="AU354" s="11" t="s">
        <v>132</v>
      </c>
      <c r="AV354" s="11" t="s">
        <v>79</v>
      </c>
      <c r="AZ354" s="11" t="s">
        <v>130</v>
      </c>
      <c r="BF354" s="164">
        <f>IF(O354="základní",K354,0)</f>
        <v>1130</v>
      </c>
      <c r="BG354" s="164">
        <f>IF(O354="snížená",K354,0)</f>
        <v>0</v>
      </c>
      <c r="BH354" s="164">
        <f>IF(O354="zákl. přenesená",K354,0)</f>
        <v>0</v>
      </c>
      <c r="BI354" s="164">
        <f>IF(O354="sníž. přenesená",K354,0)</f>
        <v>0</v>
      </c>
      <c r="BJ354" s="164">
        <f>IF(O354="nulová",K354,0)</f>
        <v>0</v>
      </c>
      <c r="BK354" s="11" t="s">
        <v>79</v>
      </c>
      <c r="BL354" s="164">
        <f>ROUND(P354*H354,2)</f>
        <v>1130</v>
      </c>
      <c r="BM354" s="11" t="s">
        <v>137</v>
      </c>
      <c r="BN354" s="11" t="s">
        <v>794</v>
      </c>
    </row>
    <row r="355" spans="2:66" s="1" customFormat="1" ht="19.5">
      <c r="B355" s="27"/>
      <c r="C355" s="28"/>
      <c r="D355" s="165" t="s">
        <v>139</v>
      </c>
      <c r="E355" s="28"/>
      <c r="F355" s="166" t="s">
        <v>795</v>
      </c>
      <c r="G355" s="28"/>
      <c r="H355" s="28"/>
      <c r="I355" s="28"/>
      <c r="J355" s="28"/>
      <c r="K355" s="28"/>
      <c r="L355" s="28"/>
      <c r="M355" s="181"/>
      <c r="N355" s="198"/>
      <c r="O355" s="199"/>
      <c r="P355" s="199"/>
      <c r="Q355" s="199"/>
      <c r="R355" s="199"/>
      <c r="S355" s="199"/>
      <c r="T355" s="199"/>
      <c r="U355" s="199"/>
      <c r="V355" s="199"/>
      <c r="W355" s="199"/>
      <c r="X355" s="199"/>
      <c r="Y355" s="200"/>
      <c r="Z355" s="213"/>
      <c r="AA355" s="201"/>
      <c r="AU355" s="11" t="s">
        <v>139</v>
      </c>
      <c r="AV355" s="11" t="s">
        <v>79</v>
      </c>
    </row>
    <row r="356" spans="2:66" s="1" customFormat="1" ht="22.5" customHeight="1">
      <c r="B356" s="27"/>
      <c r="C356" s="154" t="s">
        <v>796</v>
      </c>
      <c r="D356" s="154" t="s">
        <v>132</v>
      </c>
      <c r="E356" s="155" t="s">
        <v>797</v>
      </c>
      <c r="F356" s="156" t="s">
        <v>798</v>
      </c>
      <c r="G356" s="157" t="s">
        <v>135</v>
      </c>
      <c r="H356" s="158">
        <v>1</v>
      </c>
      <c r="I356" s="159">
        <v>0</v>
      </c>
      <c r="J356" s="159">
        <v>1130</v>
      </c>
      <c r="K356" s="159">
        <f>ROUND(P356*H356,2)</f>
        <v>1130</v>
      </c>
      <c r="L356" s="156" t="s">
        <v>136</v>
      </c>
      <c r="M356" s="181" t="str">
        <f t="shared" si="19"/>
        <v>Cena zvýšena</v>
      </c>
      <c r="N356" s="192" t="s">
        <v>1</v>
      </c>
      <c r="O356" s="193" t="s">
        <v>40</v>
      </c>
      <c r="P356" s="194">
        <f>I356+J356</f>
        <v>1130</v>
      </c>
      <c r="Q356" s="194">
        <f>ROUND(I356*H356,2)</f>
        <v>0</v>
      </c>
      <c r="R356" s="194">
        <f>ROUND(J356*H356,2)</f>
        <v>1130</v>
      </c>
      <c r="S356" s="195">
        <v>0</v>
      </c>
      <c r="T356" s="195">
        <f>S356*H356</f>
        <v>0</v>
      </c>
      <c r="U356" s="195">
        <v>0</v>
      </c>
      <c r="V356" s="195">
        <f>U356*H356</f>
        <v>0</v>
      </c>
      <c r="W356" s="195">
        <v>0</v>
      </c>
      <c r="X356" s="195">
        <f>W356*H356</f>
        <v>0</v>
      </c>
      <c r="Y356" s="196" t="s">
        <v>1</v>
      </c>
      <c r="Z356" s="213">
        <f t="shared" si="18"/>
        <v>3.0000000000000027</v>
      </c>
      <c r="AA356" s="197">
        <v>1163.9000000000001</v>
      </c>
      <c r="AS356" s="11" t="s">
        <v>137</v>
      </c>
      <c r="AU356" s="11" t="s">
        <v>132</v>
      </c>
      <c r="AV356" s="11" t="s">
        <v>79</v>
      </c>
      <c r="AZ356" s="11" t="s">
        <v>130</v>
      </c>
      <c r="BF356" s="164">
        <f>IF(O356="základní",K356,0)</f>
        <v>1130</v>
      </c>
      <c r="BG356" s="164">
        <f>IF(O356="snížená",K356,0)</f>
        <v>0</v>
      </c>
      <c r="BH356" s="164">
        <f>IF(O356="zákl. přenesená",K356,0)</f>
        <v>0</v>
      </c>
      <c r="BI356" s="164">
        <f>IF(O356="sníž. přenesená",K356,0)</f>
        <v>0</v>
      </c>
      <c r="BJ356" s="164">
        <f>IF(O356="nulová",K356,0)</f>
        <v>0</v>
      </c>
      <c r="BK356" s="11" t="s">
        <v>79</v>
      </c>
      <c r="BL356" s="164">
        <f>ROUND(P356*H356,2)</f>
        <v>1130</v>
      </c>
      <c r="BM356" s="11" t="s">
        <v>137</v>
      </c>
      <c r="BN356" s="11" t="s">
        <v>799</v>
      </c>
    </row>
    <row r="357" spans="2:66" s="1" customFormat="1" ht="19.5">
      <c r="B357" s="27"/>
      <c r="C357" s="28"/>
      <c r="D357" s="165" t="s">
        <v>139</v>
      </c>
      <c r="E357" s="28"/>
      <c r="F357" s="166" t="s">
        <v>800</v>
      </c>
      <c r="G357" s="28"/>
      <c r="H357" s="28"/>
      <c r="I357" s="28"/>
      <c r="J357" s="28"/>
      <c r="K357" s="28"/>
      <c r="L357" s="28"/>
      <c r="M357" s="181"/>
      <c r="N357" s="198"/>
      <c r="O357" s="199"/>
      <c r="P357" s="199"/>
      <c r="Q357" s="199"/>
      <c r="R357" s="199"/>
      <c r="S357" s="199"/>
      <c r="T357" s="199"/>
      <c r="U357" s="199"/>
      <c r="V357" s="199"/>
      <c r="W357" s="199"/>
      <c r="X357" s="199"/>
      <c r="Y357" s="200"/>
      <c r="Z357" s="213"/>
      <c r="AA357" s="201"/>
      <c r="AU357" s="11" t="s">
        <v>139</v>
      </c>
      <c r="AV357" s="11" t="s">
        <v>79</v>
      </c>
    </row>
    <row r="358" spans="2:66" s="1" customFormat="1" ht="22.5" customHeight="1">
      <c r="B358" s="27"/>
      <c r="C358" s="154" t="s">
        <v>801</v>
      </c>
      <c r="D358" s="154" t="s">
        <v>132</v>
      </c>
      <c r="E358" s="155" t="s">
        <v>802</v>
      </c>
      <c r="F358" s="156" t="s">
        <v>803</v>
      </c>
      <c r="G358" s="157" t="s">
        <v>135</v>
      </c>
      <c r="H358" s="158">
        <v>1</v>
      </c>
      <c r="I358" s="159">
        <v>0</v>
      </c>
      <c r="J358" s="159">
        <v>1130</v>
      </c>
      <c r="K358" s="159">
        <f>ROUND(P358*H358,2)</f>
        <v>1130</v>
      </c>
      <c r="L358" s="156" t="s">
        <v>136</v>
      </c>
      <c r="M358" s="181" t="str">
        <f t="shared" si="19"/>
        <v>Cena zvýšena</v>
      </c>
      <c r="N358" s="192" t="s">
        <v>1</v>
      </c>
      <c r="O358" s="193" t="s">
        <v>40</v>
      </c>
      <c r="P358" s="194">
        <f>I358+J358</f>
        <v>1130</v>
      </c>
      <c r="Q358" s="194">
        <f>ROUND(I358*H358,2)</f>
        <v>0</v>
      </c>
      <c r="R358" s="194">
        <f>ROUND(J358*H358,2)</f>
        <v>1130</v>
      </c>
      <c r="S358" s="195">
        <v>0</v>
      </c>
      <c r="T358" s="195">
        <f>S358*H358</f>
        <v>0</v>
      </c>
      <c r="U358" s="195">
        <v>0</v>
      </c>
      <c r="V358" s="195">
        <f>U358*H358</f>
        <v>0</v>
      </c>
      <c r="W358" s="195">
        <v>0</v>
      </c>
      <c r="X358" s="195">
        <f>W358*H358</f>
        <v>0</v>
      </c>
      <c r="Y358" s="196" t="s">
        <v>1</v>
      </c>
      <c r="Z358" s="213">
        <f t="shared" si="18"/>
        <v>3.0000000000000027</v>
      </c>
      <c r="AA358" s="197">
        <v>1163.9000000000001</v>
      </c>
      <c r="AS358" s="11" t="s">
        <v>137</v>
      </c>
      <c r="AU358" s="11" t="s">
        <v>132</v>
      </c>
      <c r="AV358" s="11" t="s">
        <v>79</v>
      </c>
      <c r="AZ358" s="11" t="s">
        <v>130</v>
      </c>
      <c r="BF358" s="164">
        <f>IF(O358="základní",K358,0)</f>
        <v>1130</v>
      </c>
      <c r="BG358" s="164">
        <f>IF(O358="snížená",K358,0)</f>
        <v>0</v>
      </c>
      <c r="BH358" s="164">
        <f>IF(O358="zákl. přenesená",K358,0)</f>
        <v>0</v>
      </c>
      <c r="BI358" s="164">
        <f>IF(O358="sníž. přenesená",K358,0)</f>
        <v>0</v>
      </c>
      <c r="BJ358" s="164">
        <f>IF(O358="nulová",K358,0)</f>
        <v>0</v>
      </c>
      <c r="BK358" s="11" t="s">
        <v>79</v>
      </c>
      <c r="BL358" s="164">
        <f>ROUND(P358*H358,2)</f>
        <v>1130</v>
      </c>
      <c r="BM358" s="11" t="s">
        <v>137</v>
      </c>
      <c r="BN358" s="11" t="s">
        <v>804</v>
      </c>
    </row>
    <row r="359" spans="2:66" s="1" customFormat="1" ht="19.5">
      <c r="B359" s="27"/>
      <c r="C359" s="28"/>
      <c r="D359" s="165" t="s">
        <v>139</v>
      </c>
      <c r="E359" s="28"/>
      <c r="F359" s="166" t="s">
        <v>805</v>
      </c>
      <c r="G359" s="28"/>
      <c r="H359" s="28"/>
      <c r="I359" s="28"/>
      <c r="J359" s="28"/>
      <c r="K359" s="28"/>
      <c r="L359" s="28"/>
      <c r="M359" s="181"/>
      <c r="N359" s="198"/>
      <c r="O359" s="199"/>
      <c r="P359" s="199"/>
      <c r="Q359" s="199"/>
      <c r="R359" s="199"/>
      <c r="S359" s="199"/>
      <c r="T359" s="199"/>
      <c r="U359" s="199"/>
      <c r="V359" s="199"/>
      <c r="W359" s="199"/>
      <c r="X359" s="199"/>
      <c r="Y359" s="200"/>
      <c r="Z359" s="213"/>
      <c r="AA359" s="201"/>
      <c r="AU359" s="11" t="s">
        <v>139</v>
      </c>
      <c r="AV359" s="11" t="s">
        <v>79</v>
      </c>
    </row>
    <row r="360" spans="2:66" s="1" customFormat="1" ht="22.5" customHeight="1">
      <c r="B360" s="27"/>
      <c r="C360" s="154" t="s">
        <v>806</v>
      </c>
      <c r="D360" s="154" t="s">
        <v>132</v>
      </c>
      <c r="E360" s="155" t="s">
        <v>807</v>
      </c>
      <c r="F360" s="156" t="s">
        <v>808</v>
      </c>
      <c r="G360" s="157" t="s">
        <v>135</v>
      </c>
      <c r="H360" s="158">
        <v>1</v>
      </c>
      <c r="I360" s="159">
        <v>0</v>
      </c>
      <c r="J360" s="159">
        <v>1130</v>
      </c>
      <c r="K360" s="159">
        <f>ROUND(P360*H360,2)</f>
        <v>1130</v>
      </c>
      <c r="L360" s="156" t="s">
        <v>136</v>
      </c>
      <c r="M360" s="181" t="str">
        <f t="shared" si="19"/>
        <v>Cena zvýšena</v>
      </c>
      <c r="N360" s="192" t="s">
        <v>1</v>
      </c>
      <c r="O360" s="193" t="s">
        <v>40</v>
      </c>
      <c r="P360" s="194">
        <f>I360+J360</f>
        <v>1130</v>
      </c>
      <c r="Q360" s="194">
        <f>ROUND(I360*H360,2)</f>
        <v>0</v>
      </c>
      <c r="R360" s="194">
        <f>ROUND(J360*H360,2)</f>
        <v>1130</v>
      </c>
      <c r="S360" s="195">
        <v>0</v>
      </c>
      <c r="T360" s="195">
        <f>S360*H360</f>
        <v>0</v>
      </c>
      <c r="U360" s="195">
        <v>0</v>
      </c>
      <c r="V360" s="195">
        <f>U360*H360</f>
        <v>0</v>
      </c>
      <c r="W360" s="195">
        <v>0</v>
      </c>
      <c r="X360" s="195">
        <f>W360*H360</f>
        <v>0</v>
      </c>
      <c r="Y360" s="196" t="s">
        <v>1</v>
      </c>
      <c r="Z360" s="213">
        <f t="shared" si="18"/>
        <v>3.0000000000000027</v>
      </c>
      <c r="AA360" s="197">
        <v>1163.9000000000001</v>
      </c>
      <c r="AS360" s="11" t="s">
        <v>137</v>
      </c>
      <c r="AU360" s="11" t="s">
        <v>132</v>
      </c>
      <c r="AV360" s="11" t="s">
        <v>79</v>
      </c>
      <c r="AZ360" s="11" t="s">
        <v>130</v>
      </c>
      <c r="BF360" s="164">
        <f>IF(O360="základní",K360,0)</f>
        <v>1130</v>
      </c>
      <c r="BG360" s="164">
        <f>IF(O360="snížená",K360,0)</f>
        <v>0</v>
      </c>
      <c r="BH360" s="164">
        <f>IF(O360="zákl. přenesená",K360,0)</f>
        <v>0</v>
      </c>
      <c r="BI360" s="164">
        <f>IF(O360="sníž. přenesená",K360,0)</f>
        <v>0</v>
      </c>
      <c r="BJ360" s="164">
        <f>IF(O360="nulová",K360,0)</f>
        <v>0</v>
      </c>
      <c r="BK360" s="11" t="s">
        <v>79</v>
      </c>
      <c r="BL360" s="164">
        <f>ROUND(P360*H360,2)</f>
        <v>1130</v>
      </c>
      <c r="BM360" s="11" t="s">
        <v>137</v>
      </c>
      <c r="BN360" s="11" t="s">
        <v>809</v>
      </c>
    </row>
    <row r="361" spans="2:66" s="1" customFormat="1" ht="19.5">
      <c r="B361" s="27"/>
      <c r="C361" s="28"/>
      <c r="D361" s="165" t="s">
        <v>139</v>
      </c>
      <c r="E361" s="28"/>
      <c r="F361" s="166" t="s">
        <v>810</v>
      </c>
      <c r="G361" s="28"/>
      <c r="H361" s="28"/>
      <c r="I361" s="28"/>
      <c r="J361" s="28"/>
      <c r="K361" s="28"/>
      <c r="L361" s="28"/>
      <c r="M361" s="181"/>
      <c r="N361" s="198"/>
      <c r="O361" s="199"/>
      <c r="P361" s="199"/>
      <c r="Q361" s="199"/>
      <c r="R361" s="199"/>
      <c r="S361" s="199"/>
      <c r="T361" s="199"/>
      <c r="U361" s="199"/>
      <c r="V361" s="199"/>
      <c r="W361" s="199"/>
      <c r="X361" s="199"/>
      <c r="Y361" s="200"/>
      <c r="Z361" s="213"/>
      <c r="AA361" s="201"/>
      <c r="AU361" s="11" t="s">
        <v>139</v>
      </c>
      <c r="AV361" s="11" t="s">
        <v>79</v>
      </c>
    </row>
    <row r="362" spans="2:66" s="1" customFormat="1" ht="22.5" customHeight="1">
      <c r="B362" s="27"/>
      <c r="C362" s="154" t="s">
        <v>811</v>
      </c>
      <c r="D362" s="154" t="s">
        <v>132</v>
      </c>
      <c r="E362" s="155" t="s">
        <v>812</v>
      </c>
      <c r="F362" s="156" t="s">
        <v>813</v>
      </c>
      <c r="G362" s="157" t="s">
        <v>135</v>
      </c>
      <c r="H362" s="158">
        <v>1</v>
      </c>
      <c r="I362" s="159">
        <v>0</v>
      </c>
      <c r="J362" s="159">
        <v>680</v>
      </c>
      <c r="K362" s="159">
        <f>ROUND(P362*H362,2)</f>
        <v>680</v>
      </c>
      <c r="L362" s="156" t="s">
        <v>136</v>
      </c>
      <c r="M362" s="181" t="str">
        <f t="shared" si="19"/>
        <v>Cena zvýšena</v>
      </c>
      <c r="N362" s="192" t="s">
        <v>1</v>
      </c>
      <c r="O362" s="193" t="s">
        <v>40</v>
      </c>
      <c r="P362" s="194">
        <f>I362+J362</f>
        <v>680</v>
      </c>
      <c r="Q362" s="194">
        <f>ROUND(I362*H362,2)</f>
        <v>0</v>
      </c>
      <c r="R362" s="194">
        <f>ROUND(J362*H362,2)</f>
        <v>680</v>
      </c>
      <c r="S362" s="195">
        <v>0</v>
      </c>
      <c r="T362" s="195">
        <f>S362*H362</f>
        <v>0</v>
      </c>
      <c r="U362" s="195">
        <v>0</v>
      </c>
      <c r="V362" s="195">
        <f>U362*H362</f>
        <v>0</v>
      </c>
      <c r="W362" s="195">
        <v>0</v>
      </c>
      <c r="X362" s="195">
        <f>W362*H362</f>
        <v>0</v>
      </c>
      <c r="Y362" s="196" t="s">
        <v>1</v>
      </c>
      <c r="Z362" s="213">
        <f t="shared" si="18"/>
        <v>3.0000000000000027</v>
      </c>
      <c r="AA362" s="197">
        <v>700.4</v>
      </c>
      <c r="AS362" s="11" t="s">
        <v>137</v>
      </c>
      <c r="AU362" s="11" t="s">
        <v>132</v>
      </c>
      <c r="AV362" s="11" t="s">
        <v>79</v>
      </c>
      <c r="AZ362" s="11" t="s">
        <v>130</v>
      </c>
      <c r="BF362" s="164">
        <f>IF(O362="základní",K362,0)</f>
        <v>680</v>
      </c>
      <c r="BG362" s="164">
        <f>IF(O362="snížená",K362,0)</f>
        <v>0</v>
      </c>
      <c r="BH362" s="164">
        <f>IF(O362="zákl. přenesená",K362,0)</f>
        <v>0</v>
      </c>
      <c r="BI362" s="164">
        <f>IF(O362="sníž. přenesená",K362,0)</f>
        <v>0</v>
      </c>
      <c r="BJ362" s="164">
        <f>IF(O362="nulová",K362,0)</f>
        <v>0</v>
      </c>
      <c r="BK362" s="11" t="s">
        <v>79</v>
      </c>
      <c r="BL362" s="164">
        <f>ROUND(P362*H362,2)</f>
        <v>680</v>
      </c>
      <c r="BM362" s="11" t="s">
        <v>137</v>
      </c>
      <c r="BN362" s="11" t="s">
        <v>814</v>
      </c>
    </row>
    <row r="363" spans="2:66" s="1" customFormat="1" ht="19.5">
      <c r="B363" s="27"/>
      <c r="C363" s="28"/>
      <c r="D363" s="165" t="s">
        <v>139</v>
      </c>
      <c r="E363" s="28"/>
      <c r="F363" s="166" t="s">
        <v>815</v>
      </c>
      <c r="G363" s="28"/>
      <c r="H363" s="28"/>
      <c r="I363" s="28"/>
      <c r="J363" s="28"/>
      <c r="K363" s="28"/>
      <c r="L363" s="28"/>
      <c r="M363" s="181"/>
      <c r="N363" s="198"/>
      <c r="O363" s="199"/>
      <c r="P363" s="199"/>
      <c r="Q363" s="199"/>
      <c r="R363" s="199"/>
      <c r="S363" s="199"/>
      <c r="T363" s="199"/>
      <c r="U363" s="199"/>
      <c r="V363" s="199"/>
      <c r="W363" s="199"/>
      <c r="X363" s="199"/>
      <c r="Y363" s="200"/>
      <c r="Z363" s="213"/>
      <c r="AA363" s="201"/>
      <c r="AU363" s="11" t="s">
        <v>139</v>
      </c>
      <c r="AV363" s="11" t="s">
        <v>79</v>
      </c>
    </row>
    <row r="364" spans="2:66" s="1" customFormat="1" ht="22.5" customHeight="1">
      <c r="B364" s="27"/>
      <c r="C364" s="154" t="s">
        <v>816</v>
      </c>
      <c r="D364" s="154" t="s">
        <v>132</v>
      </c>
      <c r="E364" s="155" t="s">
        <v>817</v>
      </c>
      <c r="F364" s="156" t="s">
        <v>818</v>
      </c>
      <c r="G364" s="157" t="s">
        <v>135</v>
      </c>
      <c r="H364" s="158">
        <v>1</v>
      </c>
      <c r="I364" s="159">
        <v>0</v>
      </c>
      <c r="J364" s="159">
        <v>1130</v>
      </c>
      <c r="K364" s="159">
        <f>ROUND(P364*H364,2)</f>
        <v>1130</v>
      </c>
      <c r="L364" s="156" t="s">
        <v>136</v>
      </c>
      <c r="M364" s="181" t="str">
        <f t="shared" si="19"/>
        <v>Cena zvýšena</v>
      </c>
      <c r="N364" s="192" t="s">
        <v>1</v>
      </c>
      <c r="O364" s="193" t="s">
        <v>40</v>
      </c>
      <c r="P364" s="194">
        <f>I364+J364</f>
        <v>1130</v>
      </c>
      <c r="Q364" s="194">
        <f>ROUND(I364*H364,2)</f>
        <v>0</v>
      </c>
      <c r="R364" s="194">
        <f>ROUND(J364*H364,2)</f>
        <v>1130</v>
      </c>
      <c r="S364" s="195">
        <v>0</v>
      </c>
      <c r="T364" s="195">
        <f>S364*H364</f>
        <v>0</v>
      </c>
      <c r="U364" s="195">
        <v>0</v>
      </c>
      <c r="V364" s="195">
        <f>U364*H364</f>
        <v>0</v>
      </c>
      <c r="W364" s="195">
        <v>0</v>
      </c>
      <c r="X364" s="195">
        <f>W364*H364</f>
        <v>0</v>
      </c>
      <c r="Y364" s="196" t="s">
        <v>1</v>
      </c>
      <c r="Z364" s="213">
        <f t="shared" ref="Z364:Z426" si="20">SUM((AA364/K364-1)*100)</f>
        <v>3.0000000000000027</v>
      </c>
      <c r="AA364" s="197">
        <v>1163.9000000000001</v>
      </c>
      <c r="AS364" s="11" t="s">
        <v>137</v>
      </c>
      <c r="AU364" s="11" t="s">
        <v>132</v>
      </c>
      <c r="AV364" s="11" t="s">
        <v>79</v>
      </c>
      <c r="AZ364" s="11" t="s">
        <v>130</v>
      </c>
      <c r="BF364" s="164">
        <f>IF(O364="základní",K364,0)</f>
        <v>1130</v>
      </c>
      <c r="BG364" s="164">
        <f>IF(O364="snížená",K364,0)</f>
        <v>0</v>
      </c>
      <c r="BH364" s="164">
        <f>IF(O364="zákl. přenesená",K364,0)</f>
        <v>0</v>
      </c>
      <c r="BI364" s="164">
        <f>IF(O364="sníž. přenesená",K364,0)</f>
        <v>0</v>
      </c>
      <c r="BJ364" s="164">
        <f>IF(O364="nulová",K364,0)</f>
        <v>0</v>
      </c>
      <c r="BK364" s="11" t="s">
        <v>79</v>
      </c>
      <c r="BL364" s="164">
        <f>ROUND(P364*H364,2)</f>
        <v>1130</v>
      </c>
      <c r="BM364" s="11" t="s">
        <v>137</v>
      </c>
      <c r="BN364" s="11" t="s">
        <v>819</v>
      </c>
    </row>
    <row r="365" spans="2:66" s="1" customFormat="1" ht="19.5">
      <c r="B365" s="27"/>
      <c r="C365" s="28"/>
      <c r="D365" s="165" t="s">
        <v>139</v>
      </c>
      <c r="E365" s="28"/>
      <c r="F365" s="166" t="s">
        <v>820</v>
      </c>
      <c r="G365" s="28"/>
      <c r="H365" s="28"/>
      <c r="I365" s="28"/>
      <c r="J365" s="28"/>
      <c r="K365" s="28"/>
      <c r="L365" s="28"/>
      <c r="M365" s="181"/>
      <c r="N365" s="198"/>
      <c r="O365" s="199"/>
      <c r="P365" s="199"/>
      <c r="Q365" s="199"/>
      <c r="R365" s="199"/>
      <c r="S365" s="199"/>
      <c r="T365" s="199"/>
      <c r="U365" s="199"/>
      <c r="V365" s="199"/>
      <c r="W365" s="199"/>
      <c r="X365" s="199"/>
      <c r="Y365" s="200"/>
      <c r="Z365" s="213"/>
      <c r="AA365" s="201"/>
      <c r="AU365" s="11" t="s">
        <v>139</v>
      </c>
      <c r="AV365" s="11" t="s">
        <v>79</v>
      </c>
    </row>
    <row r="366" spans="2:66" s="1" customFormat="1" ht="22.5" customHeight="1">
      <c r="B366" s="27"/>
      <c r="C366" s="154" t="s">
        <v>821</v>
      </c>
      <c r="D366" s="154" t="s">
        <v>132</v>
      </c>
      <c r="E366" s="155" t="s">
        <v>822</v>
      </c>
      <c r="F366" s="156" t="s">
        <v>823</v>
      </c>
      <c r="G366" s="157" t="s">
        <v>135</v>
      </c>
      <c r="H366" s="158">
        <v>1</v>
      </c>
      <c r="I366" s="159">
        <v>0</v>
      </c>
      <c r="J366" s="159">
        <v>2020</v>
      </c>
      <c r="K366" s="159">
        <f>ROUND(P366*H366,2)</f>
        <v>2020</v>
      </c>
      <c r="L366" s="156" t="s">
        <v>136</v>
      </c>
      <c r="M366" s="181" t="str">
        <f t="shared" si="19"/>
        <v>Cena zvýšena</v>
      </c>
      <c r="N366" s="192" t="s">
        <v>1</v>
      </c>
      <c r="O366" s="193" t="s">
        <v>40</v>
      </c>
      <c r="P366" s="194">
        <f>I366+J366</f>
        <v>2020</v>
      </c>
      <c r="Q366" s="194">
        <f>ROUND(I366*H366,2)</f>
        <v>0</v>
      </c>
      <c r="R366" s="194">
        <f>ROUND(J366*H366,2)</f>
        <v>2020</v>
      </c>
      <c r="S366" s="195">
        <v>0</v>
      </c>
      <c r="T366" s="195">
        <f>S366*H366</f>
        <v>0</v>
      </c>
      <c r="U366" s="195">
        <v>0</v>
      </c>
      <c r="V366" s="195">
        <f>U366*H366</f>
        <v>0</v>
      </c>
      <c r="W366" s="195">
        <v>0</v>
      </c>
      <c r="X366" s="195">
        <f>W366*H366</f>
        <v>0</v>
      </c>
      <c r="Y366" s="196" t="s">
        <v>1</v>
      </c>
      <c r="Z366" s="213">
        <f t="shared" si="20"/>
        <v>3.0000000000000027</v>
      </c>
      <c r="AA366" s="197">
        <v>2080.6</v>
      </c>
      <c r="AS366" s="11" t="s">
        <v>137</v>
      </c>
      <c r="AU366" s="11" t="s">
        <v>132</v>
      </c>
      <c r="AV366" s="11" t="s">
        <v>79</v>
      </c>
      <c r="AZ366" s="11" t="s">
        <v>130</v>
      </c>
      <c r="BF366" s="164">
        <f>IF(O366="základní",K366,0)</f>
        <v>2020</v>
      </c>
      <c r="BG366" s="164">
        <f>IF(O366="snížená",K366,0)</f>
        <v>0</v>
      </c>
      <c r="BH366" s="164">
        <f>IF(O366="zákl. přenesená",K366,0)</f>
        <v>0</v>
      </c>
      <c r="BI366" s="164">
        <f>IF(O366="sníž. přenesená",K366,0)</f>
        <v>0</v>
      </c>
      <c r="BJ366" s="164">
        <f>IF(O366="nulová",K366,0)</f>
        <v>0</v>
      </c>
      <c r="BK366" s="11" t="s">
        <v>79</v>
      </c>
      <c r="BL366" s="164">
        <f>ROUND(P366*H366,2)</f>
        <v>2020</v>
      </c>
      <c r="BM366" s="11" t="s">
        <v>137</v>
      </c>
      <c r="BN366" s="11" t="s">
        <v>824</v>
      </c>
    </row>
    <row r="367" spans="2:66" s="1" customFormat="1" ht="19.5">
      <c r="B367" s="27"/>
      <c r="C367" s="28"/>
      <c r="D367" s="165" t="s">
        <v>139</v>
      </c>
      <c r="E367" s="28"/>
      <c r="F367" s="166" t="s">
        <v>825</v>
      </c>
      <c r="G367" s="28"/>
      <c r="H367" s="28"/>
      <c r="I367" s="28"/>
      <c r="J367" s="28"/>
      <c r="K367" s="28"/>
      <c r="L367" s="28"/>
      <c r="M367" s="181"/>
      <c r="N367" s="198"/>
      <c r="O367" s="199"/>
      <c r="P367" s="199"/>
      <c r="Q367" s="199"/>
      <c r="R367" s="199"/>
      <c r="S367" s="199"/>
      <c r="T367" s="199"/>
      <c r="U367" s="199"/>
      <c r="V367" s="199"/>
      <c r="W367" s="199"/>
      <c r="X367" s="199"/>
      <c r="Y367" s="200"/>
      <c r="Z367" s="213"/>
      <c r="AA367" s="201"/>
      <c r="AU367" s="11" t="s">
        <v>139</v>
      </c>
      <c r="AV367" s="11" t="s">
        <v>79</v>
      </c>
    </row>
    <row r="368" spans="2:66" s="1" customFormat="1" ht="22.5" customHeight="1">
      <c r="B368" s="27"/>
      <c r="C368" s="154" t="s">
        <v>826</v>
      </c>
      <c r="D368" s="154" t="s">
        <v>132</v>
      </c>
      <c r="E368" s="155" t="s">
        <v>827</v>
      </c>
      <c r="F368" s="156" t="s">
        <v>828</v>
      </c>
      <c r="G368" s="157" t="s">
        <v>135</v>
      </c>
      <c r="H368" s="158">
        <v>1</v>
      </c>
      <c r="I368" s="159">
        <v>0</v>
      </c>
      <c r="J368" s="159">
        <v>4640</v>
      </c>
      <c r="K368" s="159">
        <f>ROUND(P368*H368,2)</f>
        <v>4640</v>
      </c>
      <c r="L368" s="156" t="s">
        <v>136</v>
      </c>
      <c r="M368" s="181" t="str">
        <f t="shared" si="19"/>
        <v>Cena zvýšena</v>
      </c>
      <c r="N368" s="192" t="s">
        <v>1</v>
      </c>
      <c r="O368" s="193" t="s">
        <v>40</v>
      </c>
      <c r="P368" s="194">
        <f>I368+J368</f>
        <v>4640</v>
      </c>
      <c r="Q368" s="194">
        <f>ROUND(I368*H368,2)</f>
        <v>0</v>
      </c>
      <c r="R368" s="194">
        <f>ROUND(J368*H368,2)</f>
        <v>4640</v>
      </c>
      <c r="S368" s="195">
        <v>0</v>
      </c>
      <c r="T368" s="195">
        <f>S368*H368</f>
        <v>0</v>
      </c>
      <c r="U368" s="195">
        <v>0</v>
      </c>
      <c r="V368" s="195">
        <f>U368*H368</f>
        <v>0</v>
      </c>
      <c r="W368" s="195">
        <v>0</v>
      </c>
      <c r="X368" s="195">
        <f>W368*H368</f>
        <v>0</v>
      </c>
      <c r="Y368" s="196" t="s">
        <v>1</v>
      </c>
      <c r="Z368" s="213">
        <f t="shared" si="20"/>
        <v>3.0000000000000027</v>
      </c>
      <c r="AA368" s="197">
        <v>4779.2</v>
      </c>
      <c r="AS368" s="11" t="s">
        <v>137</v>
      </c>
      <c r="AU368" s="11" t="s">
        <v>132</v>
      </c>
      <c r="AV368" s="11" t="s">
        <v>79</v>
      </c>
      <c r="AZ368" s="11" t="s">
        <v>130</v>
      </c>
      <c r="BF368" s="164">
        <f>IF(O368="základní",K368,0)</f>
        <v>4640</v>
      </c>
      <c r="BG368" s="164">
        <f>IF(O368="snížená",K368,0)</f>
        <v>0</v>
      </c>
      <c r="BH368" s="164">
        <f>IF(O368="zákl. přenesená",K368,0)</f>
        <v>0</v>
      </c>
      <c r="BI368" s="164">
        <f>IF(O368="sníž. přenesená",K368,0)</f>
        <v>0</v>
      </c>
      <c r="BJ368" s="164">
        <f>IF(O368="nulová",K368,0)</f>
        <v>0</v>
      </c>
      <c r="BK368" s="11" t="s">
        <v>79</v>
      </c>
      <c r="BL368" s="164">
        <f>ROUND(P368*H368,2)</f>
        <v>4640</v>
      </c>
      <c r="BM368" s="11" t="s">
        <v>137</v>
      </c>
      <c r="BN368" s="11" t="s">
        <v>829</v>
      </c>
    </row>
    <row r="369" spans="2:66" s="1" customFormat="1" ht="19.5">
      <c r="B369" s="27"/>
      <c r="C369" s="28"/>
      <c r="D369" s="165" t="s">
        <v>139</v>
      </c>
      <c r="E369" s="28"/>
      <c r="F369" s="166" t="s">
        <v>830</v>
      </c>
      <c r="G369" s="28"/>
      <c r="H369" s="28"/>
      <c r="I369" s="28"/>
      <c r="J369" s="28"/>
      <c r="K369" s="28"/>
      <c r="L369" s="28"/>
      <c r="M369" s="181"/>
      <c r="N369" s="198"/>
      <c r="O369" s="199"/>
      <c r="P369" s="199"/>
      <c r="Q369" s="199"/>
      <c r="R369" s="199"/>
      <c r="S369" s="199"/>
      <c r="T369" s="199"/>
      <c r="U369" s="199"/>
      <c r="V369" s="199"/>
      <c r="W369" s="199"/>
      <c r="X369" s="199"/>
      <c r="Y369" s="200"/>
      <c r="Z369" s="213"/>
      <c r="AA369" s="201"/>
      <c r="AU369" s="11" t="s">
        <v>139</v>
      </c>
      <c r="AV369" s="11" t="s">
        <v>79</v>
      </c>
    </row>
    <row r="370" spans="2:66" s="1" customFormat="1" ht="22.5" customHeight="1">
      <c r="B370" s="27"/>
      <c r="C370" s="154" t="s">
        <v>831</v>
      </c>
      <c r="D370" s="154" t="s">
        <v>132</v>
      </c>
      <c r="E370" s="155" t="s">
        <v>832</v>
      </c>
      <c r="F370" s="156" t="s">
        <v>833</v>
      </c>
      <c r="G370" s="157" t="s">
        <v>135</v>
      </c>
      <c r="H370" s="158">
        <v>1</v>
      </c>
      <c r="I370" s="159">
        <v>0</v>
      </c>
      <c r="J370" s="159">
        <v>1570</v>
      </c>
      <c r="K370" s="159">
        <f>ROUND(P370*H370,2)</f>
        <v>1570</v>
      </c>
      <c r="L370" s="156" t="s">
        <v>136</v>
      </c>
      <c r="M370" s="181" t="str">
        <f t="shared" si="19"/>
        <v>Cena zvýšena</v>
      </c>
      <c r="N370" s="192" t="s">
        <v>1</v>
      </c>
      <c r="O370" s="193" t="s">
        <v>40</v>
      </c>
      <c r="P370" s="194">
        <f>I370+J370</f>
        <v>1570</v>
      </c>
      <c r="Q370" s="194">
        <f>ROUND(I370*H370,2)</f>
        <v>0</v>
      </c>
      <c r="R370" s="194">
        <f>ROUND(J370*H370,2)</f>
        <v>1570</v>
      </c>
      <c r="S370" s="195">
        <v>0</v>
      </c>
      <c r="T370" s="195">
        <f>S370*H370</f>
        <v>0</v>
      </c>
      <c r="U370" s="195">
        <v>0</v>
      </c>
      <c r="V370" s="195">
        <f>U370*H370</f>
        <v>0</v>
      </c>
      <c r="W370" s="195">
        <v>0</v>
      </c>
      <c r="X370" s="195">
        <f>W370*H370</f>
        <v>0</v>
      </c>
      <c r="Y370" s="196" t="s">
        <v>1</v>
      </c>
      <c r="Z370" s="213">
        <f t="shared" si="20"/>
        <v>3.0000000000000027</v>
      </c>
      <c r="AA370" s="197">
        <v>1617.1</v>
      </c>
      <c r="AS370" s="11" t="s">
        <v>137</v>
      </c>
      <c r="AU370" s="11" t="s">
        <v>132</v>
      </c>
      <c r="AV370" s="11" t="s">
        <v>79</v>
      </c>
      <c r="AZ370" s="11" t="s">
        <v>130</v>
      </c>
      <c r="BF370" s="164">
        <f>IF(O370="základní",K370,0)</f>
        <v>1570</v>
      </c>
      <c r="BG370" s="164">
        <f>IF(O370="snížená",K370,0)</f>
        <v>0</v>
      </c>
      <c r="BH370" s="164">
        <f>IF(O370="zákl. přenesená",K370,0)</f>
        <v>0</v>
      </c>
      <c r="BI370" s="164">
        <f>IF(O370="sníž. přenesená",K370,0)</f>
        <v>0</v>
      </c>
      <c r="BJ370" s="164">
        <f>IF(O370="nulová",K370,0)</f>
        <v>0</v>
      </c>
      <c r="BK370" s="11" t="s">
        <v>79</v>
      </c>
      <c r="BL370" s="164">
        <f>ROUND(P370*H370,2)</f>
        <v>1570</v>
      </c>
      <c r="BM370" s="11" t="s">
        <v>137</v>
      </c>
      <c r="BN370" s="11" t="s">
        <v>834</v>
      </c>
    </row>
    <row r="371" spans="2:66" s="1" customFormat="1" ht="19.5">
      <c r="B371" s="27"/>
      <c r="C371" s="28"/>
      <c r="D371" s="165" t="s">
        <v>139</v>
      </c>
      <c r="E371" s="28"/>
      <c r="F371" s="166" t="s">
        <v>835</v>
      </c>
      <c r="G371" s="28"/>
      <c r="H371" s="28"/>
      <c r="I371" s="28"/>
      <c r="J371" s="28"/>
      <c r="K371" s="28"/>
      <c r="L371" s="28"/>
      <c r="M371" s="181"/>
      <c r="N371" s="198"/>
      <c r="O371" s="199"/>
      <c r="P371" s="199"/>
      <c r="Q371" s="199"/>
      <c r="R371" s="199"/>
      <c r="S371" s="199"/>
      <c r="T371" s="199"/>
      <c r="U371" s="199"/>
      <c r="V371" s="199"/>
      <c r="W371" s="199"/>
      <c r="X371" s="199"/>
      <c r="Y371" s="200"/>
      <c r="Z371" s="213"/>
      <c r="AA371" s="201"/>
      <c r="AU371" s="11" t="s">
        <v>139</v>
      </c>
      <c r="AV371" s="11" t="s">
        <v>79</v>
      </c>
    </row>
    <row r="372" spans="2:66" s="1" customFormat="1" ht="22.5" customHeight="1">
      <c r="B372" s="27"/>
      <c r="C372" s="154" t="s">
        <v>836</v>
      </c>
      <c r="D372" s="154" t="s">
        <v>132</v>
      </c>
      <c r="E372" s="155" t="s">
        <v>837</v>
      </c>
      <c r="F372" s="156" t="s">
        <v>838</v>
      </c>
      <c r="G372" s="157" t="s">
        <v>135</v>
      </c>
      <c r="H372" s="158">
        <v>1</v>
      </c>
      <c r="I372" s="159">
        <v>0</v>
      </c>
      <c r="J372" s="159">
        <v>732</v>
      </c>
      <c r="K372" s="159">
        <f>ROUND(P372*H372,2)</f>
        <v>732</v>
      </c>
      <c r="L372" s="156" t="s">
        <v>136</v>
      </c>
      <c r="M372" s="181" t="str">
        <f t="shared" si="19"/>
        <v>Cena zvýšena</v>
      </c>
      <c r="N372" s="192" t="s">
        <v>1</v>
      </c>
      <c r="O372" s="193" t="s">
        <v>40</v>
      </c>
      <c r="P372" s="194">
        <f>I372+J372</f>
        <v>732</v>
      </c>
      <c r="Q372" s="194">
        <f>ROUND(I372*H372,2)</f>
        <v>0</v>
      </c>
      <c r="R372" s="194">
        <f>ROUND(J372*H372,2)</f>
        <v>732</v>
      </c>
      <c r="S372" s="195">
        <v>0</v>
      </c>
      <c r="T372" s="195">
        <f>S372*H372</f>
        <v>0</v>
      </c>
      <c r="U372" s="195">
        <v>0</v>
      </c>
      <c r="V372" s="195">
        <f>U372*H372</f>
        <v>0</v>
      </c>
      <c r="W372" s="195">
        <v>0</v>
      </c>
      <c r="X372" s="195">
        <f>W372*H372</f>
        <v>0</v>
      </c>
      <c r="Y372" s="196" t="s">
        <v>1</v>
      </c>
      <c r="Z372" s="213">
        <f t="shared" si="20"/>
        <v>3.0000000000000027</v>
      </c>
      <c r="AA372" s="197">
        <v>753.96</v>
      </c>
      <c r="AS372" s="11" t="s">
        <v>137</v>
      </c>
      <c r="AU372" s="11" t="s">
        <v>132</v>
      </c>
      <c r="AV372" s="11" t="s">
        <v>79</v>
      </c>
      <c r="AZ372" s="11" t="s">
        <v>130</v>
      </c>
      <c r="BF372" s="164">
        <f>IF(O372="základní",K372,0)</f>
        <v>732</v>
      </c>
      <c r="BG372" s="164">
        <f>IF(O372="snížená",K372,0)</f>
        <v>0</v>
      </c>
      <c r="BH372" s="164">
        <f>IF(O372="zákl. přenesená",K372,0)</f>
        <v>0</v>
      </c>
      <c r="BI372" s="164">
        <f>IF(O372="sníž. přenesená",K372,0)</f>
        <v>0</v>
      </c>
      <c r="BJ372" s="164">
        <f>IF(O372="nulová",K372,0)</f>
        <v>0</v>
      </c>
      <c r="BK372" s="11" t="s">
        <v>79</v>
      </c>
      <c r="BL372" s="164">
        <f>ROUND(P372*H372,2)</f>
        <v>732</v>
      </c>
      <c r="BM372" s="11" t="s">
        <v>137</v>
      </c>
      <c r="BN372" s="11" t="s">
        <v>839</v>
      </c>
    </row>
    <row r="373" spans="2:66" s="1" customFormat="1" ht="19.5">
      <c r="B373" s="27"/>
      <c r="C373" s="28"/>
      <c r="D373" s="165" t="s">
        <v>139</v>
      </c>
      <c r="E373" s="28"/>
      <c r="F373" s="166" t="s">
        <v>840</v>
      </c>
      <c r="G373" s="28"/>
      <c r="H373" s="28"/>
      <c r="I373" s="28"/>
      <c r="J373" s="28"/>
      <c r="K373" s="28"/>
      <c r="L373" s="28"/>
      <c r="M373" s="181"/>
      <c r="N373" s="198"/>
      <c r="O373" s="199"/>
      <c r="P373" s="199"/>
      <c r="Q373" s="199"/>
      <c r="R373" s="199"/>
      <c r="S373" s="199"/>
      <c r="T373" s="199"/>
      <c r="U373" s="199"/>
      <c r="V373" s="199"/>
      <c r="W373" s="199"/>
      <c r="X373" s="199"/>
      <c r="Y373" s="200"/>
      <c r="Z373" s="213"/>
      <c r="AA373" s="201"/>
      <c r="AU373" s="11" t="s">
        <v>139</v>
      </c>
      <c r="AV373" s="11" t="s">
        <v>79</v>
      </c>
    </row>
    <row r="374" spans="2:66" s="1" customFormat="1" ht="22.5" customHeight="1">
      <c r="B374" s="27"/>
      <c r="C374" s="154" t="s">
        <v>841</v>
      </c>
      <c r="D374" s="154" t="s">
        <v>132</v>
      </c>
      <c r="E374" s="155" t="s">
        <v>842</v>
      </c>
      <c r="F374" s="156" t="s">
        <v>843</v>
      </c>
      <c r="G374" s="157" t="s">
        <v>135</v>
      </c>
      <c r="H374" s="158">
        <v>1</v>
      </c>
      <c r="I374" s="159">
        <v>0</v>
      </c>
      <c r="J374" s="159">
        <v>1130</v>
      </c>
      <c r="K374" s="159">
        <f>ROUND(P374*H374,2)</f>
        <v>1130</v>
      </c>
      <c r="L374" s="156" t="s">
        <v>136</v>
      </c>
      <c r="M374" s="181" t="str">
        <f t="shared" si="19"/>
        <v>Cena zvýšena</v>
      </c>
      <c r="N374" s="192" t="s">
        <v>1</v>
      </c>
      <c r="O374" s="193" t="s">
        <v>40</v>
      </c>
      <c r="P374" s="194">
        <f>I374+J374</f>
        <v>1130</v>
      </c>
      <c r="Q374" s="194">
        <f>ROUND(I374*H374,2)</f>
        <v>0</v>
      </c>
      <c r="R374" s="194">
        <f>ROUND(J374*H374,2)</f>
        <v>1130</v>
      </c>
      <c r="S374" s="195">
        <v>0</v>
      </c>
      <c r="T374" s="195">
        <f>S374*H374</f>
        <v>0</v>
      </c>
      <c r="U374" s="195">
        <v>0</v>
      </c>
      <c r="V374" s="195">
        <f>U374*H374</f>
        <v>0</v>
      </c>
      <c r="W374" s="195">
        <v>0</v>
      </c>
      <c r="X374" s="195">
        <f>W374*H374</f>
        <v>0</v>
      </c>
      <c r="Y374" s="196" t="s">
        <v>1</v>
      </c>
      <c r="Z374" s="213">
        <f t="shared" si="20"/>
        <v>3.0000000000000027</v>
      </c>
      <c r="AA374" s="197">
        <v>1163.9000000000001</v>
      </c>
      <c r="AS374" s="11" t="s">
        <v>137</v>
      </c>
      <c r="AU374" s="11" t="s">
        <v>132</v>
      </c>
      <c r="AV374" s="11" t="s">
        <v>79</v>
      </c>
      <c r="AZ374" s="11" t="s">
        <v>130</v>
      </c>
      <c r="BF374" s="164">
        <f>IF(O374="základní",K374,0)</f>
        <v>1130</v>
      </c>
      <c r="BG374" s="164">
        <f>IF(O374="snížená",K374,0)</f>
        <v>0</v>
      </c>
      <c r="BH374" s="164">
        <f>IF(O374="zákl. přenesená",K374,0)</f>
        <v>0</v>
      </c>
      <c r="BI374" s="164">
        <f>IF(O374="sníž. přenesená",K374,0)</f>
        <v>0</v>
      </c>
      <c r="BJ374" s="164">
        <f>IF(O374="nulová",K374,0)</f>
        <v>0</v>
      </c>
      <c r="BK374" s="11" t="s">
        <v>79</v>
      </c>
      <c r="BL374" s="164">
        <f>ROUND(P374*H374,2)</f>
        <v>1130</v>
      </c>
      <c r="BM374" s="11" t="s">
        <v>137</v>
      </c>
      <c r="BN374" s="11" t="s">
        <v>844</v>
      </c>
    </row>
    <row r="375" spans="2:66" s="1" customFormat="1" ht="19.5">
      <c r="B375" s="27"/>
      <c r="C375" s="28"/>
      <c r="D375" s="165" t="s">
        <v>139</v>
      </c>
      <c r="E375" s="28"/>
      <c r="F375" s="166" t="s">
        <v>845</v>
      </c>
      <c r="G375" s="28"/>
      <c r="H375" s="28"/>
      <c r="I375" s="28"/>
      <c r="J375" s="28"/>
      <c r="K375" s="28"/>
      <c r="L375" s="28"/>
      <c r="M375" s="181"/>
      <c r="N375" s="198"/>
      <c r="O375" s="199"/>
      <c r="P375" s="199"/>
      <c r="Q375" s="199"/>
      <c r="R375" s="199"/>
      <c r="S375" s="199"/>
      <c r="T375" s="199"/>
      <c r="U375" s="199"/>
      <c r="V375" s="199"/>
      <c r="W375" s="199"/>
      <c r="X375" s="199"/>
      <c r="Y375" s="200"/>
      <c r="Z375" s="213"/>
      <c r="AA375" s="201"/>
      <c r="AU375" s="11" t="s">
        <v>139</v>
      </c>
      <c r="AV375" s="11" t="s">
        <v>79</v>
      </c>
    </row>
    <row r="376" spans="2:66" s="1" customFormat="1" ht="22.5" customHeight="1">
      <c r="B376" s="27"/>
      <c r="C376" s="154" t="s">
        <v>846</v>
      </c>
      <c r="D376" s="154" t="s">
        <v>132</v>
      </c>
      <c r="E376" s="155" t="s">
        <v>847</v>
      </c>
      <c r="F376" s="156" t="s">
        <v>848</v>
      </c>
      <c r="G376" s="157" t="s">
        <v>135</v>
      </c>
      <c r="H376" s="158">
        <v>1</v>
      </c>
      <c r="I376" s="159">
        <v>0</v>
      </c>
      <c r="J376" s="159">
        <v>1810</v>
      </c>
      <c r="K376" s="159">
        <f>ROUND(P376*H376,2)</f>
        <v>1810</v>
      </c>
      <c r="L376" s="156" t="s">
        <v>136</v>
      </c>
      <c r="M376" s="181" t="str">
        <f t="shared" si="19"/>
        <v>Cena zvýšena</v>
      </c>
      <c r="N376" s="192" t="s">
        <v>1</v>
      </c>
      <c r="O376" s="193" t="s">
        <v>40</v>
      </c>
      <c r="P376" s="194">
        <f>I376+J376</f>
        <v>1810</v>
      </c>
      <c r="Q376" s="194">
        <f>ROUND(I376*H376,2)</f>
        <v>0</v>
      </c>
      <c r="R376" s="194">
        <f>ROUND(J376*H376,2)</f>
        <v>1810</v>
      </c>
      <c r="S376" s="195">
        <v>0</v>
      </c>
      <c r="T376" s="195">
        <f>S376*H376</f>
        <v>0</v>
      </c>
      <c r="U376" s="195">
        <v>0</v>
      </c>
      <c r="V376" s="195">
        <f>U376*H376</f>
        <v>0</v>
      </c>
      <c r="W376" s="195">
        <v>0</v>
      </c>
      <c r="X376" s="195">
        <f>W376*H376</f>
        <v>0</v>
      </c>
      <c r="Y376" s="196" t="s">
        <v>1</v>
      </c>
      <c r="Z376" s="213">
        <f t="shared" si="20"/>
        <v>3.0000000000000027</v>
      </c>
      <c r="AA376" s="197">
        <v>1864.3</v>
      </c>
      <c r="AS376" s="11" t="s">
        <v>137</v>
      </c>
      <c r="AU376" s="11" t="s">
        <v>132</v>
      </c>
      <c r="AV376" s="11" t="s">
        <v>79</v>
      </c>
      <c r="AZ376" s="11" t="s">
        <v>130</v>
      </c>
      <c r="BF376" s="164">
        <f>IF(O376="základní",K376,0)</f>
        <v>1810</v>
      </c>
      <c r="BG376" s="164">
        <f>IF(O376="snížená",K376,0)</f>
        <v>0</v>
      </c>
      <c r="BH376" s="164">
        <f>IF(O376="zákl. přenesená",K376,0)</f>
        <v>0</v>
      </c>
      <c r="BI376" s="164">
        <f>IF(O376="sníž. přenesená",K376,0)</f>
        <v>0</v>
      </c>
      <c r="BJ376" s="164">
        <f>IF(O376="nulová",K376,0)</f>
        <v>0</v>
      </c>
      <c r="BK376" s="11" t="s">
        <v>79</v>
      </c>
      <c r="BL376" s="164">
        <f>ROUND(P376*H376,2)</f>
        <v>1810</v>
      </c>
      <c r="BM376" s="11" t="s">
        <v>137</v>
      </c>
      <c r="BN376" s="11" t="s">
        <v>849</v>
      </c>
    </row>
    <row r="377" spans="2:66" s="1" customFormat="1" ht="19.5">
      <c r="B377" s="27"/>
      <c r="C377" s="28"/>
      <c r="D377" s="165" t="s">
        <v>139</v>
      </c>
      <c r="E377" s="28"/>
      <c r="F377" s="166" t="s">
        <v>850</v>
      </c>
      <c r="G377" s="28"/>
      <c r="H377" s="28"/>
      <c r="I377" s="28"/>
      <c r="J377" s="28"/>
      <c r="K377" s="28"/>
      <c r="L377" s="28"/>
      <c r="M377" s="181"/>
      <c r="N377" s="198"/>
      <c r="O377" s="199"/>
      <c r="P377" s="199"/>
      <c r="Q377" s="199"/>
      <c r="R377" s="199"/>
      <c r="S377" s="199"/>
      <c r="T377" s="199"/>
      <c r="U377" s="199"/>
      <c r="V377" s="199"/>
      <c r="W377" s="199"/>
      <c r="X377" s="199"/>
      <c r="Y377" s="200"/>
      <c r="Z377" s="213"/>
      <c r="AA377" s="201"/>
      <c r="AU377" s="11" t="s">
        <v>139</v>
      </c>
      <c r="AV377" s="11" t="s">
        <v>79</v>
      </c>
    </row>
    <row r="378" spans="2:66" s="1" customFormat="1" ht="22.5" customHeight="1">
      <c r="B378" s="27"/>
      <c r="C378" s="154" t="s">
        <v>851</v>
      </c>
      <c r="D378" s="154" t="s">
        <v>132</v>
      </c>
      <c r="E378" s="155" t="s">
        <v>852</v>
      </c>
      <c r="F378" s="156" t="s">
        <v>853</v>
      </c>
      <c r="G378" s="157" t="s">
        <v>135</v>
      </c>
      <c r="H378" s="158">
        <v>1</v>
      </c>
      <c r="I378" s="159">
        <v>0</v>
      </c>
      <c r="J378" s="159">
        <v>4450</v>
      </c>
      <c r="K378" s="159">
        <f>ROUND(P378*H378,2)</f>
        <v>4450</v>
      </c>
      <c r="L378" s="156" t="s">
        <v>136</v>
      </c>
      <c r="M378" s="181" t="str">
        <f t="shared" si="19"/>
        <v>Cena zvýšena</v>
      </c>
      <c r="N378" s="192" t="s">
        <v>1</v>
      </c>
      <c r="O378" s="193" t="s">
        <v>40</v>
      </c>
      <c r="P378" s="194">
        <f>I378+J378</f>
        <v>4450</v>
      </c>
      <c r="Q378" s="194">
        <f>ROUND(I378*H378,2)</f>
        <v>0</v>
      </c>
      <c r="R378" s="194">
        <f>ROUND(J378*H378,2)</f>
        <v>4450</v>
      </c>
      <c r="S378" s="195">
        <v>0</v>
      </c>
      <c r="T378" s="195">
        <f>S378*H378</f>
        <v>0</v>
      </c>
      <c r="U378" s="195">
        <v>0</v>
      </c>
      <c r="V378" s="195">
        <f>U378*H378</f>
        <v>0</v>
      </c>
      <c r="W378" s="195">
        <v>0</v>
      </c>
      <c r="X378" s="195">
        <f>W378*H378</f>
        <v>0</v>
      </c>
      <c r="Y378" s="196" t="s">
        <v>1</v>
      </c>
      <c r="Z378" s="213">
        <f t="shared" si="20"/>
        <v>3.0000000000000027</v>
      </c>
      <c r="AA378" s="197">
        <v>4583.5</v>
      </c>
      <c r="AS378" s="11" t="s">
        <v>137</v>
      </c>
      <c r="AU378" s="11" t="s">
        <v>132</v>
      </c>
      <c r="AV378" s="11" t="s">
        <v>79</v>
      </c>
      <c r="AZ378" s="11" t="s">
        <v>130</v>
      </c>
      <c r="BF378" s="164">
        <f>IF(O378="základní",K378,0)</f>
        <v>4450</v>
      </c>
      <c r="BG378" s="164">
        <f>IF(O378="snížená",K378,0)</f>
        <v>0</v>
      </c>
      <c r="BH378" s="164">
        <f>IF(O378="zákl. přenesená",K378,0)</f>
        <v>0</v>
      </c>
      <c r="BI378" s="164">
        <f>IF(O378="sníž. přenesená",K378,0)</f>
        <v>0</v>
      </c>
      <c r="BJ378" s="164">
        <f>IF(O378="nulová",K378,0)</f>
        <v>0</v>
      </c>
      <c r="BK378" s="11" t="s">
        <v>79</v>
      </c>
      <c r="BL378" s="164">
        <f>ROUND(P378*H378,2)</f>
        <v>4450</v>
      </c>
      <c r="BM378" s="11" t="s">
        <v>137</v>
      </c>
      <c r="BN378" s="11" t="s">
        <v>854</v>
      </c>
    </row>
    <row r="379" spans="2:66" s="1" customFormat="1" ht="19.5">
      <c r="B379" s="27"/>
      <c r="C379" s="28"/>
      <c r="D379" s="165" t="s">
        <v>139</v>
      </c>
      <c r="E379" s="28"/>
      <c r="F379" s="166" t="s">
        <v>855</v>
      </c>
      <c r="G379" s="28"/>
      <c r="H379" s="28"/>
      <c r="I379" s="28"/>
      <c r="J379" s="28"/>
      <c r="K379" s="28"/>
      <c r="L379" s="28"/>
      <c r="M379" s="181"/>
      <c r="N379" s="198"/>
      <c r="O379" s="199"/>
      <c r="P379" s="199"/>
      <c r="Q379" s="199"/>
      <c r="R379" s="199"/>
      <c r="S379" s="199"/>
      <c r="T379" s="199"/>
      <c r="U379" s="199"/>
      <c r="V379" s="199"/>
      <c r="W379" s="199"/>
      <c r="X379" s="199"/>
      <c r="Y379" s="200"/>
      <c r="Z379" s="213"/>
      <c r="AA379" s="201"/>
      <c r="AU379" s="11" t="s">
        <v>139</v>
      </c>
      <c r="AV379" s="11" t="s">
        <v>79</v>
      </c>
    </row>
    <row r="380" spans="2:66" s="1" customFormat="1" ht="22.5" customHeight="1">
      <c r="B380" s="27"/>
      <c r="C380" s="154" t="s">
        <v>856</v>
      </c>
      <c r="D380" s="154" t="s">
        <v>132</v>
      </c>
      <c r="E380" s="155" t="s">
        <v>857</v>
      </c>
      <c r="F380" s="156" t="s">
        <v>858</v>
      </c>
      <c r="G380" s="157" t="s">
        <v>135</v>
      </c>
      <c r="H380" s="158">
        <v>1</v>
      </c>
      <c r="I380" s="159">
        <v>0</v>
      </c>
      <c r="J380" s="159">
        <v>920</v>
      </c>
      <c r="K380" s="159">
        <f>ROUND(P380*H380,2)</f>
        <v>920</v>
      </c>
      <c r="L380" s="156" t="s">
        <v>136</v>
      </c>
      <c r="M380" s="181" t="str">
        <f t="shared" si="19"/>
        <v>Cena zvýšena</v>
      </c>
      <c r="N380" s="192" t="s">
        <v>1</v>
      </c>
      <c r="O380" s="193" t="s">
        <v>40</v>
      </c>
      <c r="P380" s="194">
        <f>I380+J380</f>
        <v>920</v>
      </c>
      <c r="Q380" s="194">
        <f>ROUND(I380*H380,2)</f>
        <v>0</v>
      </c>
      <c r="R380" s="194">
        <f>ROUND(J380*H380,2)</f>
        <v>920</v>
      </c>
      <c r="S380" s="195">
        <v>0</v>
      </c>
      <c r="T380" s="195">
        <f>S380*H380</f>
        <v>0</v>
      </c>
      <c r="U380" s="195">
        <v>0</v>
      </c>
      <c r="V380" s="195">
        <f>U380*H380</f>
        <v>0</v>
      </c>
      <c r="W380" s="195">
        <v>0</v>
      </c>
      <c r="X380" s="195">
        <f>W380*H380</f>
        <v>0</v>
      </c>
      <c r="Y380" s="196" t="s">
        <v>1</v>
      </c>
      <c r="Z380" s="213">
        <f t="shared" si="20"/>
        <v>3.0000000000000027</v>
      </c>
      <c r="AA380" s="197">
        <v>947.6</v>
      </c>
      <c r="AS380" s="11" t="s">
        <v>137</v>
      </c>
      <c r="AU380" s="11" t="s">
        <v>132</v>
      </c>
      <c r="AV380" s="11" t="s">
        <v>79</v>
      </c>
      <c r="AZ380" s="11" t="s">
        <v>130</v>
      </c>
      <c r="BF380" s="164">
        <f>IF(O380="základní",K380,0)</f>
        <v>920</v>
      </c>
      <c r="BG380" s="164">
        <f>IF(O380="snížená",K380,0)</f>
        <v>0</v>
      </c>
      <c r="BH380" s="164">
        <f>IF(O380="zákl. přenesená",K380,0)</f>
        <v>0</v>
      </c>
      <c r="BI380" s="164">
        <f>IF(O380="sníž. přenesená",K380,0)</f>
        <v>0</v>
      </c>
      <c r="BJ380" s="164">
        <f>IF(O380="nulová",K380,0)</f>
        <v>0</v>
      </c>
      <c r="BK380" s="11" t="s">
        <v>79</v>
      </c>
      <c r="BL380" s="164">
        <f>ROUND(P380*H380,2)</f>
        <v>920</v>
      </c>
      <c r="BM380" s="11" t="s">
        <v>137</v>
      </c>
      <c r="BN380" s="11" t="s">
        <v>859</v>
      </c>
    </row>
    <row r="381" spans="2:66" s="1" customFormat="1" ht="19.5">
      <c r="B381" s="27"/>
      <c r="C381" s="28"/>
      <c r="D381" s="165" t="s">
        <v>139</v>
      </c>
      <c r="E381" s="28"/>
      <c r="F381" s="166" t="s">
        <v>860</v>
      </c>
      <c r="G381" s="28"/>
      <c r="H381" s="28"/>
      <c r="I381" s="28"/>
      <c r="J381" s="28"/>
      <c r="K381" s="28"/>
      <c r="L381" s="28"/>
      <c r="M381" s="181"/>
      <c r="N381" s="198"/>
      <c r="O381" s="199"/>
      <c r="P381" s="199"/>
      <c r="Q381" s="199"/>
      <c r="R381" s="199"/>
      <c r="S381" s="199"/>
      <c r="T381" s="199"/>
      <c r="U381" s="199"/>
      <c r="V381" s="199"/>
      <c r="W381" s="199"/>
      <c r="X381" s="199"/>
      <c r="Y381" s="200"/>
      <c r="Z381" s="213"/>
      <c r="AA381" s="201"/>
      <c r="AU381" s="11" t="s">
        <v>139</v>
      </c>
      <c r="AV381" s="11" t="s">
        <v>79</v>
      </c>
    </row>
    <row r="382" spans="2:66" s="1" customFormat="1" ht="22.5" customHeight="1">
      <c r="B382" s="27"/>
      <c r="C382" s="154" t="s">
        <v>861</v>
      </c>
      <c r="D382" s="154" t="s">
        <v>132</v>
      </c>
      <c r="E382" s="155" t="s">
        <v>862</v>
      </c>
      <c r="F382" s="156" t="s">
        <v>863</v>
      </c>
      <c r="G382" s="157" t="s">
        <v>135</v>
      </c>
      <c r="H382" s="158">
        <v>1</v>
      </c>
      <c r="I382" s="159">
        <v>0</v>
      </c>
      <c r="J382" s="159">
        <v>1360</v>
      </c>
      <c r="K382" s="159">
        <f>ROUND(P382*H382,2)</f>
        <v>1360</v>
      </c>
      <c r="L382" s="156" t="s">
        <v>136</v>
      </c>
      <c r="M382" s="181" t="str">
        <f t="shared" si="19"/>
        <v>Cena zvýšena</v>
      </c>
      <c r="N382" s="192" t="s">
        <v>1</v>
      </c>
      <c r="O382" s="193" t="s">
        <v>40</v>
      </c>
      <c r="P382" s="194">
        <f>I382+J382</f>
        <v>1360</v>
      </c>
      <c r="Q382" s="194">
        <f>ROUND(I382*H382,2)</f>
        <v>0</v>
      </c>
      <c r="R382" s="194">
        <f>ROUND(J382*H382,2)</f>
        <v>1360</v>
      </c>
      <c r="S382" s="195">
        <v>0</v>
      </c>
      <c r="T382" s="195">
        <f>S382*H382</f>
        <v>0</v>
      </c>
      <c r="U382" s="195">
        <v>0</v>
      </c>
      <c r="V382" s="195">
        <f>U382*H382</f>
        <v>0</v>
      </c>
      <c r="W382" s="195">
        <v>0</v>
      </c>
      <c r="X382" s="195">
        <f>W382*H382</f>
        <v>0</v>
      </c>
      <c r="Y382" s="196" t="s">
        <v>1</v>
      </c>
      <c r="Z382" s="213">
        <f t="shared" si="20"/>
        <v>3.0000000000000027</v>
      </c>
      <c r="AA382" s="197">
        <v>1400.8</v>
      </c>
      <c r="AS382" s="11" t="s">
        <v>137</v>
      </c>
      <c r="AU382" s="11" t="s">
        <v>132</v>
      </c>
      <c r="AV382" s="11" t="s">
        <v>79</v>
      </c>
      <c r="AZ382" s="11" t="s">
        <v>130</v>
      </c>
      <c r="BF382" s="164">
        <f>IF(O382="základní",K382,0)</f>
        <v>1360</v>
      </c>
      <c r="BG382" s="164">
        <f>IF(O382="snížená",K382,0)</f>
        <v>0</v>
      </c>
      <c r="BH382" s="164">
        <f>IF(O382="zákl. přenesená",K382,0)</f>
        <v>0</v>
      </c>
      <c r="BI382" s="164">
        <f>IF(O382="sníž. přenesená",K382,0)</f>
        <v>0</v>
      </c>
      <c r="BJ382" s="164">
        <f>IF(O382="nulová",K382,0)</f>
        <v>0</v>
      </c>
      <c r="BK382" s="11" t="s">
        <v>79</v>
      </c>
      <c r="BL382" s="164">
        <f>ROUND(P382*H382,2)</f>
        <v>1360</v>
      </c>
      <c r="BM382" s="11" t="s">
        <v>137</v>
      </c>
      <c r="BN382" s="11" t="s">
        <v>864</v>
      </c>
    </row>
    <row r="383" spans="2:66" s="1" customFormat="1" ht="19.5">
      <c r="B383" s="27"/>
      <c r="C383" s="28"/>
      <c r="D383" s="165" t="s">
        <v>139</v>
      </c>
      <c r="E383" s="28"/>
      <c r="F383" s="166" t="s">
        <v>865</v>
      </c>
      <c r="G383" s="28"/>
      <c r="H383" s="28"/>
      <c r="I383" s="28"/>
      <c r="J383" s="28"/>
      <c r="K383" s="28"/>
      <c r="L383" s="28"/>
      <c r="M383" s="181"/>
      <c r="N383" s="198"/>
      <c r="O383" s="199"/>
      <c r="P383" s="199"/>
      <c r="Q383" s="199"/>
      <c r="R383" s="199"/>
      <c r="S383" s="199"/>
      <c r="T383" s="199"/>
      <c r="U383" s="199"/>
      <c r="V383" s="199"/>
      <c r="W383" s="199"/>
      <c r="X383" s="199"/>
      <c r="Y383" s="200"/>
      <c r="Z383" s="213"/>
      <c r="AA383" s="201"/>
      <c r="AU383" s="11" t="s">
        <v>139</v>
      </c>
      <c r="AV383" s="11" t="s">
        <v>79</v>
      </c>
    </row>
    <row r="384" spans="2:66" s="1" customFormat="1" ht="22.5" customHeight="1">
      <c r="B384" s="27"/>
      <c r="C384" s="154" t="s">
        <v>866</v>
      </c>
      <c r="D384" s="154" t="s">
        <v>132</v>
      </c>
      <c r="E384" s="155" t="s">
        <v>867</v>
      </c>
      <c r="F384" s="156" t="s">
        <v>868</v>
      </c>
      <c r="G384" s="157" t="s">
        <v>135</v>
      </c>
      <c r="H384" s="158">
        <v>1</v>
      </c>
      <c r="I384" s="159">
        <v>0</v>
      </c>
      <c r="J384" s="159">
        <v>920</v>
      </c>
      <c r="K384" s="159">
        <f>ROUND(P384*H384,2)</f>
        <v>920</v>
      </c>
      <c r="L384" s="156" t="s">
        <v>136</v>
      </c>
      <c r="M384" s="181" t="str">
        <f t="shared" si="19"/>
        <v>Cena zvýšena</v>
      </c>
      <c r="N384" s="192" t="s">
        <v>1</v>
      </c>
      <c r="O384" s="193" t="s">
        <v>40</v>
      </c>
      <c r="P384" s="194">
        <f>I384+J384</f>
        <v>920</v>
      </c>
      <c r="Q384" s="194">
        <f>ROUND(I384*H384,2)</f>
        <v>0</v>
      </c>
      <c r="R384" s="194">
        <f>ROUND(J384*H384,2)</f>
        <v>920</v>
      </c>
      <c r="S384" s="195">
        <v>0</v>
      </c>
      <c r="T384" s="195">
        <f>S384*H384</f>
        <v>0</v>
      </c>
      <c r="U384" s="195">
        <v>0</v>
      </c>
      <c r="V384" s="195">
        <f>U384*H384</f>
        <v>0</v>
      </c>
      <c r="W384" s="195">
        <v>0</v>
      </c>
      <c r="X384" s="195">
        <f>W384*H384</f>
        <v>0</v>
      </c>
      <c r="Y384" s="196" t="s">
        <v>1</v>
      </c>
      <c r="Z384" s="213">
        <f t="shared" si="20"/>
        <v>3.0000000000000027</v>
      </c>
      <c r="AA384" s="197">
        <v>947.6</v>
      </c>
      <c r="AS384" s="11" t="s">
        <v>137</v>
      </c>
      <c r="AU384" s="11" t="s">
        <v>132</v>
      </c>
      <c r="AV384" s="11" t="s">
        <v>79</v>
      </c>
      <c r="AZ384" s="11" t="s">
        <v>130</v>
      </c>
      <c r="BF384" s="164">
        <f>IF(O384="základní",K384,0)</f>
        <v>920</v>
      </c>
      <c r="BG384" s="164">
        <f>IF(O384="snížená",K384,0)</f>
        <v>0</v>
      </c>
      <c r="BH384" s="164">
        <f>IF(O384="zákl. přenesená",K384,0)</f>
        <v>0</v>
      </c>
      <c r="BI384" s="164">
        <f>IF(O384="sníž. přenesená",K384,0)</f>
        <v>0</v>
      </c>
      <c r="BJ384" s="164">
        <f>IF(O384="nulová",K384,0)</f>
        <v>0</v>
      </c>
      <c r="BK384" s="11" t="s">
        <v>79</v>
      </c>
      <c r="BL384" s="164">
        <f>ROUND(P384*H384,2)</f>
        <v>920</v>
      </c>
      <c r="BM384" s="11" t="s">
        <v>137</v>
      </c>
      <c r="BN384" s="11" t="s">
        <v>869</v>
      </c>
    </row>
    <row r="385" spans="2:66" s="1" customFormat="1" ht="19.5">
      <c r="B385" s="27"/>
      <c r="C385" s="28"/>
      <c r="D385" s="165" t="s">
        <v>139</v>
      </c>
      <c r="E385" s="28"/>
      <c r="F385" s="166" t="s">
        <v>870</v>
      </c>
      <c r="G385" s="28"/>
      <c r="H385" s="28"/>
      <c r="I385" s="28"/>
      <c r="J385" s="28"/>
      <c r="K385" s="28"/>
      <c r="L385" s="28"/>
      <c r="M385" s="181"/>
      <c r="N385" s="198"/>
      <c r="O385" s="199"/>
      <c r="P385" s="199"/>
      <c r="Q385" s="199"/>
      <c r="R385" s="199"/>
      <c r="S385" s="199"/>
      <c r="T385" s="199"/>
      <c r="U385" s="199"/>
      <c r="V385" s="199"/>
      <c r="W385" s="199"/>
      <c r="X385" s="199"/>
      <c r="Y385" s="200"/>
      <c r="Z385" s="213"/>
      <c r="AA385" s="201"/>
      <c r="AU385" s="11" t="s">
        <v>139</v>
      </c>
      <c r="AV385" s="11" t="s">
        <v>79</v>
      </c>
    </row>
    <row r="386" spans="2:66" s="1" customFormat="1" ht="22.5" customHeight="1">
      <c r="B386" s="27"/>
      <c r="C386" s="154" t="s">
        <v>871</v>
      </c>
      <c r="D386" s="154" t="s">
        <v>132</v>
      </c>
      <c r="E386" s="155" t="s">
        <v>872</v>
      </c>
      <c r="F386" s="156" t="s">
        <v>873</v>
      </c>
      <c r="G386" s="157" t="s">
        <v>135</v>
      </c>
      <c r="H386" s="158">
        <v>1</v>
      </c>
      <c r="I386" s="159">
        <v>0</v>
      </c>
      <c r="J386" s="159">
        <v>1820</v>
      </c>
      <c r="K386" s="159">
        <f>ROUND(P386*H386,2)</f>
        <v>1820</v>
      </c>
      <c r="L386" s="156" t="s">
        <v>136</v>
      </c>
      <c r="M386" s="181" t="str">
        <f t="shared" si="19"/>
        <v>Cena zvýšena</v>
      </c>
      <c r="N386" s="192" t="s">
        <v>1</v>
      </c>
      <c r="O386" s="193" t="s">
        <v>40</v>
      </c>
      <c r="P386" s="194">
        <f>I386+J386</f>
        <v>1820</v>
      </c>
      <c r="Q386" s="194">
        <f>ROUND(I386*H386,2)</f>
        <v>0</v>
      </c>
      <c r="R386" s="194">
        <f>ROUND(J386*H386,2)</f>
        <v>1820</v>
      </c>
      <c r="S386" s="195">
        <v>0</v>
      </c>
      <c r="T386" s="195">
        <f>S386*H386</f>
        <v>0</v>
      </c>
      <c r="U386" s="195">
        <v>0</v>
      </c>
      <c r="V386" s="195">
        <f>U386*H386</f>
        <v>0</v>
      </c>
      <c r="W386" s="195">
        <v>0</v>
      </c>
      <c r="X386" s="195">
        <f>W386*H386</f>
        <v>0</v>
      </c>
      <c r="Y386" s="196" t="s">
        <v>1</v>
      </c>
      <c r="Z386" s="213">
        <f t="shared" si="20"/>
        <v>3.0000000000000027</v>
      </c>
      <c r="AA386" s="197">
        <v>1874.6</v>
      </c>
      <c r="AS386" s="11" t="s">
        <v>137</v>
      </c>
      <c r="AU386" s="11" t="s">
        <v>132</v>
      </c>
      <c r="AV386" s="11" t="s">
        <v>79</v>
      </c>
      <c r="AZ386" s="11" t="s">
        <v>130</v>
      </c>
      <c r="BF386" s="164">
        <f>IF(O386="základní",K386,0)</f>
        <v>1820</v>
      </c>
      <c r="BG386" s="164">
        <f>IF(O386="snížená",K386,0)</f>
        <v>0</v>
      </c>
      <c r="BH386" s="164">
        <f>IF(O386="zákl. přenesená",K386,0)</f>
        <v>0</v>
      </c>
      <c r="BI386" s="164">
        <f>IF(O386="sníž. přenesená",K386,0)</f>
        <v>0</v>
      </c>
      <c r="BJ386" s="164">
        <f>IF(O386="nulová",K386,0)</f>
        <v>0</v>
      </c>
      <c r="BK386" s="11" t="s">
        <v>79</v>
      </c>
      <c r="BL386" s="164">
        <f>ROUND(P386*H386,2)</f>
        <v>1820</v>
      </c>
      <c r="BM386" s="11" t="s">
        <v>137</v>
      </c>
      <c r="BN386" s="11" t="s">
        <v>874</v>
      </c>
    </row>
    <row r="387" spans="2:66" s="1" customFormat="1" ht="19.5">
      <c r="B387" s="27"/>
      <c r="C387" s="28"/>
      <c r="D387" s="165" t="s">
        <v>139</v>
      </c>
      <c r="E387" s="28"/>
      <c r="F387" s="166" t="s">
        <v>875</v>
      </c>
      <c r="G387" s="28"/>
      <c r="H387" s="28"/>
      <c r="I387" s="28"/>
      <c r="J387" s="28"/>
      <c r="K387" s="28"/>
      <c r="L387" s="28"/>
      <c r="M387" s="181"/>
      <c r="N387" s="198"/>
      <c r="O387" s="199"/>
      <c r="P387" s="199"/>
      <c r="Q387" s="199"/>
      <c r="R387" s="199"/>
      <c r="S387" s="199"/>
      <c r="T387" s="199"/>
      <c r="U387" s="199"/>
      <c r="V387" s="199"/>
      <c r="W387" s="199"/>
      <c r="X387" s="199"/>
      <c r="Y387" s="200"/>
      <c r="Z387" s="213"/>
      <c r="AA387" s="201"/>
      <c r="AU387" s="11" t="s">
        <v>139</v>
      </c>
      <c r="AV387" s="11" t="s">
        <v>79</v>
      </c>
    </row>
    <row r="388" spans="2:66" s="1" customFormat="1" ht="22.5" customHeight="1">
      <c r="B388" s="27"/>
      <c r="C388" s="154" t="s">
        <v>876</v>
      </c>
      <c r="D388" s="154" t="s">
        <v>132</v>
      </c>
      <c r="E388" s="155" t="s">
        <v>877</v>
      </c>
      <c r="F388" s="156" t="s">
        <v>878</v>
      </c>
      <c r="G388" s="157" t="s">
        <v>135</v>
      </c>
      <c r="H388" s="158">
        <v>1</v>
      </c>
      <c r="I388" s="159">
        <v>0</v>
      </c>
      <c r="J388" s="159">
        <v>4450</v>
      </c>
      <c r="K388" s="159">
        <f>ROUND(P388*H388,2)</f>
        <v>4450</v>
      </c>
      <c r="L388" s="156" t="s">
        <v>136</v>
      </c>
      <c r="M388" s="181" t="str">
        <f t="shared" si="19"/>
        <v>Cena zvýšena</v>
      </c>
      <c r="N388" s="192" t="s">
        <v>1</v>
      </c>
      <c r="O388" s="193" t="s">
        <v>40</v>
      </c>
      <c r="P388" s="194">
        <f>I388+J388</f>
        <v>4450</v>
      </c>
      <c r="Q388" s="194">
        <f>ROUND(I388*H388,2)</f>
        <v>0</v>
      </c>
      <c r="R388" s="194">
        <f>ROUND(J388*H388,2)</f>
        <v>4450</v>
      </c>
      <c r="S388" s="195">
        <v>0</v>
      </c>
      <c r="T388" s="195">
        <f>S388*H388</f>
        <v>0</v>
      </c>
      <c r="U388" s="195">
        <v>0</v>
      </c>
      <c r="V388" s="195">
        <f>U388*H388</f>
        <v>0</v>
      </c>
      <c r="W388" s="195">
        <v>0</v>
      </c>
      <c r="X388" s="195">
        <f>W388*H388</f>
        <v>0</v>
      </c>
      <c r="Y388" s="196" t="s">
        <v>1</v>
      </c>
      <c r="Z388" s="213">
        <f t="shared" si="20"/>
        <v>3.0000000000000027</v>
      </c>
      <c r="AA388" s="197">
        <v>4583.5</v>
      </c>
      <c r="AS388" s="11" t="s">
        <v>137</v>
      </c>
      <c r="AU388" s="11" t="s">
        <v>132</v>
      </c>
      <c r="AV388" s="11" t="s">
        <v>79</v>
      </c>
      <c r="AZ388" s="11" t="s">
        <v>130</v>
      </c>
      <c r="BF388" s="164">
        <f>IF(O388="základní",K388,0)</f>
        <v>4450</v>
      </c>
      <c r="BG388" s="164">
        <f>IF(O388="snížená",K388,0)</f>
        <v>0</v>
      </c>
      <c r="BH388" s="164">
        <f>IF(O388="zákl. přenesená",K388,0)</f>
        <v>0</v>
      </c>
      <c r="BI388" s="164">
        <f>IF(O388="sníž. přenesená",K388,0)</f>
        <v>0</v>
      </c>
      <c r="BJ388" s="164">
        <f>IF(O388="nulová",K388,0)</f>
        <v>0</v>
      </c>
      <c r="BK388" s="11" t="s">
        <v>79</v>
      </c>
      <c r="BL388" s="164">
        <f>ROUND(P388*H388,2)</f>
        <v>4450</v>
      </c>
      <c r="BM388" s="11" t="s">
        <v>137</v>
      </c>
      <c r="BN388" s="11" t="s">
        <v>879</v>
      </c>
    </row>
    <row r="389" spans="2:66" s="1" customFormat="1" ht="19.5">
      <c r="B389" s="27"/>
      <c r="C389" s="28"/>
      <c r="D389" s="165" t="s">
        <v>139</v>
      </c>
      <c r="E389" s="28"/>
      <c r="F389" s="166" t="s">
        <v>880</v>
      </c>
      <c r="G389" s="28"/>
      <c r="H389" s="28"/>
      <c r="I389" s="28"/>
      <c r="J389" s="28"/>
      <c r="K389" s="28"/>
      <c r="L389" s="28"/>
      <c r="M389" s="181"/>
      <c r="N389" s="198"/>
      <c r="O389" s="199"/>
      <c r="P389" s="199"/>
      <c r="Q389" s="199"/>
      <c r="R389" s="199"/>
      <c r="S389" s="199"/>
      <c r="T389" s="199"/>
      <c r="U389" s="199"/>
      <c r="V389" s="199"/>
      <c r="W389" s="199"/>
      <c r="X389" s="199"/>
      <c r="Y389" s="200"/>
      <c r="Z389" s="213"/>
      <c r="AA389" s="201"/>
      <c r="AU389" s="11" t="s">
        <v>139</v>
      </c>
      <c r="AV389" s="11" t="s">
        <v>79</v>
      </c>
    </row>
    <row r="390" spans="2:66" s="1" customFormat="1" ht="22.5" customHeight="1">
      <c r="B390" s="27"/>
      <c r="C390" s="154" t="s">
        <v>881</v>
      </c>
      <c r="D390" s="154" t="s">
        <v>132</v>
      </c>
      <c r="E390" s="155" t="s">
        <v>882</v>
      </c>
      <c r="F390" s="156" t="s">
        <v>883</v>
      </c>
      <c r="G390" s="157" t="s">
        <v>135</v>
      </c>
      <c r="H390" s="158">
        <v>1</v>
      </c>
      <c r="I390" s="159">
        <v>0</v>
      </c>
      <c r="J390" s="159">
        <v>920</v>
      </c>
      <c r="K390" s="159">
        <f>ROUND(P390*H390,2)</f>
        <v>920</v>
      </c>
      <c r="L390" s="156" t="s">
        <v>136</v>
      </c>
      <c r="M390" s="181" t="str">
        <f t="shared" si="19"/>
        <v>Cena zvýšena</v>
      </c>
      <c r="N390" s="192" t="s">
        <v>1</v>
      </c>
      <c r="O390" s="193" t="s">
        <v>40</v>
      </c>
      <c r="P390" s="194">
        <f>I390+J390</f>
        <v>920</v>
      </c>
      <c r="Q390" s="194">
        <f>ROUND(I390*H390,2)</f>
        <v>0</v>
      </c>
      <c r="R390" s="194">
        <f>ROUND(J390*H390,2)</f>
        <v>920</v>
      </c>
      <c r="S390" s="195">
        <v>0</v>
      </c>
      <c r="T390" s="195">
        <f>S390*H390</f>
        <v>0</v>
      </c>
      <c r="U390" s="195">
        <v>0</v>
      </c>
      <c r="V390" s="195">
        <f>U390*H390</f>
        <v>0</v>
      </c>
      <c r="W390" s="195">
        <v>0</v>
      </c>
      <c r="X390" s="195">
        <f>W390*H390</f>
        <v>0</v>
      </c>
      <c r="Y390" s="196" t="s">
        <v>1</v>
      </c>
      <c r="Z390" s="213">
        <f t="shared" si="20"/>
        <v>3.0000000000000027</v>
      </c>
      <c r="AA390" s="197">
        <v>947.6</v>
      </c>
      <c r="AS390" s="11" t="s">
        <v>137</v>
      </c>
      <c r="AU390" s="11" t="s">
        <v>132</v>
      </c>
      <c r="AV390" s="11" t="s">
        <v>79</v>
      </c>
      <c r="AZ390" s="11" t="s">
        <v>130</v>
      </c>
      <c r="BF390" s="164">
        <f>IF(O390="základní",K390,0)</f>
        <v>920</v>
      </c>
      <c r="BG390" s="164">
        <f>IF(O390="snížená",K390,0)</f>
        <v>0</v>
      </c>
      <c r="BH390" s="164">
        <f>IF(O390="zákl. přenesená",K390,0)</f>
        <v>0</v>
      </c>
      <c r="BI390" s="164">
        <f>IF(O390="sníž. přenesená",K390,0)</f>
        <v>0</v>
      </c>
      <c r="BJ390" s="164">
        <f>IF(O390="nulová",K390,0)</f>
        <v>0</v>
      </c>
      <c r="BK390" s="11" t="s">
        <v>79</v>
      </c>
      <c r="BL390" s="164">
        <f>ROUND(P390*H390,2)</f>
        <v>920</v>
      </c>
      <c r="BM390" s="11" t="s">
        <v>137</v>
      </c>
      <c r="BN390" s="11" t="s">
        <v>884</v>
      </c>
    </row>
    <row r="391" spans="2:66" s="1" customFormat="1" ht="19.5">
      <c r="B391" s="27"/>
      <c r="C391" s="28"/>
      <c r="D391" s="165" t="s">
        <v>139</v>
      </c>
      <c r="E391" s="28"/>
      <c r="F391" s="166" t="s">
        <v>885</v>
      </c>
      <c r="G391" s="28"/>
      <c r="H391" s="28"/>
      <c r="I391" s="28"/>
      <c r="J391" s="28"/>
      <c r="K391" s="28"/>
      <c r="L391" s="28"/>
      <c r="M391" s="181"/>
      <c r="N391" s="198"/>
      <c r="O391" s="199"/>
      <c r="P391" s="199"/>
      <c r="Q391" s="199"/>
      <c r="R391" s="199"/>
      <c r="S391" s="199"/>
      <c r="T391" s="199"/>
      <c r="U391" s="199"/>
      <c r="V391" s="199"/>
      <c r="W391" s="199"/>
      <c r="X391" s="199"/>
      <c r="Y391" s="200"/>
      <c r="Z391" s="213"/>
      <c r="AA391" s="201"/>
      <c r="AU391" s="11" t="s">
        <v>139</v>
      </c>
      <c r="AV391" s="11" t="s">
        <v>79</v>
      </c>
    </row>
    <row r="392" spans="2:66" s="1" customFormat="1" ht="22.5" customHeight="1">
      <c r="B392" s="27"/>
      <c r="C392" s="154" t="s">
        <v>886</v>
      </c>
      <c r="D392" s="154" t="s">
        <v>132</v>
      </c>
      <c r="E392" s="155" t="s">
        <v>887</v>
      </c>
      <c r="F392" s="156" t="s">
        <v>888</v>
      </c>
      <c r="G392" s="157" t="s">
        <v>135</v>
      </c>
      <c r="H392" s="158">
        <v>1</v>
      </c>
      <c r="I392" s="159">
        <v>0</v>
      </c>
      <c r="J392" s="159">
        <v>1360</v>
      </c>
      <c r="K392" s="159">
        <f>ROUND(P392*H392,2)</f>
        <v>1360</v>
      </c>
      <c r="L392" s="156" t="s">
        <v>136</v>
      </c>
      <c r="M392" s="181" t="str">
        <f t="shared" si="19"/>
        <v>Cena zvýšena</v>
      </c>
      <c r="N392" s="192" t="s">
        <v>1</v>
      </c>
      <c r="O392" s="193" t="s">
        <v>40</v>
      </c>
      <c r="P392" s="194">
        <f>I392+J392</f>
        <v>1360</v>
      </c>
      <c r="Q392" s="194">
        <f>ROUND(I392*H392,2)</f>
        <v>0</v>
      </c>
      <c r="R392" s="194">
        <f>ROUND(J392*H392,2)</f>
        <v>1360</v>
      </c>
      <c r="S392" s="195">
        <v>0</v>
      </c>
      <c r="T392" s="195">
        <f>S392*H392</f>
        <v>0</v>
      </c>
      <c r="U392" s="195">
        <v>0</v>
      </c>
      <c r="V392" s="195">
        <f>U392*H392</f>
        <v>0</v>
      </c>
      <c r="W392" s="195">
        <v>0</v>
      </c>
      <c r="X392" s="195">
        <f>W392*H392</f>
        <v>0</v>
      </c>
      <c r="Y392" s="196" t="s">
        <v>1</v>
      </c>
      <c r="Z392" s="213">
        <f t="shared" si="20"/>
        <v>3.0000000000000027</v>
      </c>
      <c r="AA392" s="197">
        <v>1400.8</v>
      </c>
      <c r="AS392" s="11" t="s">
        <v>137</v>
      </c>
      <c r="AU392" s="11" t="s">
        <v>132</v>
      </c>
      <c r="AV392" s="11" t="s">
        <v>79</v>
      </c>
      <c r="AZ392" s="11" t="s">
        <v>130</v>
      </c>
      <c r="BF392" s="164">
        <f>IF(O392="základní",K392,0)</f>
        <v>1360</v>
      </c>
      <c r="BG392" s="164">
        <f>IF(O392="snížená",K392,0)</f>
        <v>0</v>
      </c>
      <c r="BH392" s="164">
        <f>IF(O392="zákl. přenesená",K392,0)</f>
        <v>0</v>
      </c>
      <c r="BI392" s="164">
        <f>IF(O392="sníž. přenesená",K392,0)</f>
        <v>0</v>
      </c>
      <c r="BJ392" s="164">
        <f>IF(O392="nulová",K392,0)</f>
        <v>0</v>
      </c>
      <c r="BK392" s="11" t="s">
        <v>79</v>
      </c>
      <c r="BL392" s="164">
        <f>ROUND(P392*H392,2)</f>
        <v>1360</v>
      </c>
      <c r="BM392" s="11" t="s">
        <v>137</v>
      </c>
      <c r="BN392" s="11" t="s">
        <v>889</v>
      </c>
    </row>
    <row r="393" spans="2:66" s="1" customFormat="1" ht="19.5">
      <c r="B393" s="27"/>
      <c r="C393" s="28"/>
      <c r="D393" s="165" t="s">
        <v>139</v>
      </c>
      <c r="E393" s="28"/>
      <c r="F393" s="166" t="s">
        <v>890</v>
      </c>
      <c r="G393" s="28"/>
      <c r="H393" s="28"/>
      <c r="I393" s="28"/>
      <c r="J393" s="28"/>
      <c r="K393" s="28"/>
      <c r="L393" s="28"/>
      <c r="M393" s="181"/>
      <c r="N393" s="198"/>
      <c r="O393" s="199"/>
      <c r="P393" s="199"/>
      <c r="Q393" s="199"/>
      <c r="R393" s="199"/>
      <c r="S393" s="199"/>
      <c r="T393" s="199"/>
      <c r="U393" s="199"/>
      <c r="V393" s="199"/>
      <c r="W393" s="199"/>
      <c r="X393" s="199"/>
      <c r="Y393" s="200"/>
      <c r="Z393" s="213"/>
      <c r="AA393" s="201"/>
      <c r="AU393" s="11" t="s">
        <v>139</v>
      </c>
      <c r="AV393" s="11" t="s">
        <v>79</v>
      </c>
    </row>
    <row r="394" spans="2:66" s="1" customFormat="1" ht="22.5" customHeight="1">
      <c r="B394" s="27"/>
      <c r="C394" s="154" t="s">
        <v>891</v>
      </c>
      <c r="D394" s="154" t="s">
        <v>132</v>
      </c>
      <c r="E394" s="155" t="s">
        <v>892</v>
      </c>
      <c r="F394" s="156" t="s">
        <v>893</v>
      </c>
      <c r="G394" s="157" t="s">
        <v>135</v>
      </c>
      <c r="H394" s="158">
        <v>1</v>
      </c>
      <c r="I394" s="159">
        <v>0</v>
      </c>
      <c r="J394" s="159">
        <v>920</v>
      </c>
      <c r="K394" s="159">
        <f>ROUND(P394*H394,2)</f>
        <v>920</v>
      </c>
      <c r="L394" s="156" t="s">
        <v>136</v>
      </c>
      <c r="M394" s="181" t="str">
        <f t="shared" ref="M394:M456" si="21">IF(K394&gt;AA394,"Cena shodná","Cena zvýšena")</f>
        <v>Cena zvýšena</v>
      </c>
      <c r="N394" s="192" t="s">
        <v>1</v>
      </c>
      <c r="O394" s="193" t="s">
        <v>40</v>
      </c>
      <c r="P394" s="194">
        <f>I394+J394</f>
        <v>920</v>
      </c>
      <c r="Q394" s="194">
        <f>ROUND(I394*H394,2)</f>
        <v>0</v>
      </c>
      <c r="R394" s="194">
        <f>ROUND(J394*H394,2)</f>
        <v>920</v>
      </c>
      <c r="S394" s="195">
        <v>0</v>
      </c>
      <c r="T394" s="195">
        <f>S394*H394</f>
        <v>0</v>
      </c>
      <c r="U394" s="195">
        <v>0</v>
      </c>
      <c r="V394" s="195">
        <f>U394*H394</f>
        <v>0</v>
      </c>
      <c r="W394" s="195">
        <v>0</v>
      </c>
      <c r="X394" s="195">
        <f>W394*H394</f>
        <v>0</v>
      </c>
      <c r="Y394" s="196" t="s">
        <v>1</v>
      </c>
      <c r="Z394" s="213">
        <f t="shared" si="20"/>
        <v>3.0000000000000027</v>
      </c>
      <c r="AA394" s="197">
        <v>947.6</v>
      </c>
      <c r="AS394" s="11" t="s">
        <v>137</v>
      </c>
      <c r="AU394" s="11" t="s">
        <v>132</v>
      </c>
      <c r="AV394" s="11" t="s">
        <v>79</v>
      </c>
      <c r="AZ394" s="11" t="s">
        <v>130</v>
      </c>
      <c r="BF394" s="164">
        <f>IF(O394="základní",K394,0)</f>
        <v>920</v>
      </c>
      <c r="BG394" s="164">
        <f>IF(O394="snížená",K394,0)</f>
        <v>0</v>
      </c>
      <c r="BH394" s="164">
        <f>IF(O394="zákl. přenesená",K394,0)</f>
        <v>0</v>
      </c>
      <c r="BI394" s="164">
        <f>IF(O394="sníž. přenesená",K394,0)</f>
        <v>0</v>
      </c>
      <c r="BJ394" s="164">
        <f>IF(O394="nulová",K394,0)</f>
        <v>0</v>
      </c>
      <c r="BK394" s="11" t="s">
        <v>79</v>
      </c>
      <c r="BL394" s="164">
        <f>ROUND(P394*H394,2)</f>
        <v>920</v>
      </c>
      <c r="BM394" s="11" t="s">
        <v>137</v>
      </c>
      <c r="BN394" s="11" t="s">
        <v>894</v>
      </c>
    </row>
    <row r="395" spans="2:66" s="1" customFormat="1" ht="19.5">
      <c r="B395" s="27"/>
      <c r="C395" s="28"/>
      <c r="D395" s="165" t="s">
        <v>139</v>
      </c>
      <c r="E395" s="28"/>
      <c r="F395" s="166" t="s">
        <v>895</v>
      </c>
      <c r="G395" s="28"/>
      <c r="H395" s="28"/>
      <c r="I395" s="28"/>
      <c r="J395" s="28"/>
      <c r="K395" s="28"/>
      <c r="L395" s="28"/>
      <c r="M395" s="181"/>
      <c r="N395" s="198"/>
      <c r="O395" s="199"/>
      <c r="P395" s="199"/>
      <c r="Q395" s="199"/>
      <c r="R395" s="199"/>
      <c r="S395" s="199"/>
      <c r="T395" s="199"/>
      <c r="U395" s="199"/>
      <c r="V395" s="199"/>
      <c r="W395" s="199"/>
      <c r="X395" s="199"/>
      <c r="Y395" s="200"/>
      <c r="Z395" s="213"/>
      <c r="AA395" s="201"/>
      <c r="AU395" s="11" t="s">
        <v>139</v>
      </c>
      <c r="AV395" s="11" t="s">
        <v>79</v>
      </c>
    </row>
    <row r="396" spans="2:66" s="1" customFormat="1" ht="22.5" customHeight="1">
      <c r="B396" s="27"/>
      <c r="C396" s="154" t="s">
        <v>896</v>
      </c>
      <c r="D396" s="154" t="s">
        <v>132</v>
      </c>
      <c r="E396" s="155" t="s">
        <v>897</v>
      </c>
      <c r="F396" s="156" t="s">
        <v>898</v>
      </c>
      <c r="G396" s="157" t="s">
        <v>135</v>
      </c>
      <c r="H396" s="158">
        <v>1</v>
      </c>
      <c r="I396" s="159">
        <v>0</v>
      </c>
      <c r="J396" s="159">
        <v>920</v>
      </c>
      <c r="K396" s="159">
        <f>ROUND(P396*H396,2)</f>
        <v>920</v>
      </c>
      <c r="L396" s="156" t="s">
        <v>136</v>
      </c>
      <c r="M396" s="181" t="str">
        <f t="shared" si="21"/>
        <v>Cena zvýšena</v>
      </c>
      <c r="N396" s="192" t="s">
        <v>1</v>
      </c>
      <c r="O396" s="193" t="s">
        <v>40</v>
      </c>
      <c r="P396" s="194">
        <f>I396+J396</f>
        <v>920</v>
      </c>
      <c r="Q396" s="194">
        <f>ROUND(I396*H396,2)</f>
        <v>0</v>
      </c>
      <c r="R396" s="194">
        <f>ROUND(J396*H396,2)</f>
        <v>920</v>
      </c>
      <c r="S396" s="195">
        <v>0</v>
      </c>
      <c r="T396" s="195">
        <f>S396*H396</f>
        <v>0</v>
      </c>
      <c r="U396" s="195">
        <v>0</v>
      </c>
      <c r="V396" s="195">
        <f>U396*H396</f>
        <v>0</v>
      </c>
      <c r="W396" s="195">
        <v>0</v>
      </c>
      <c r="X396" s="195">
        <f>W396*H396</f>
        <v>0</v>
      </c>
      <c r="Y396" s="196" t="s">
        <v>1</v>
      </c>
      <c r="Z396" s="213">
        <f t="shared" si="20"/>
        <v>3.0000000000000027</v>
      </c>
      <c r="AA396" s="197">
        <v>947.6</v>
      </c>
      <c r="AS396" s="11" t="s">
        <v>137</v>
      </c>
      <c r="AU396" s="11" t="s">
        <v>132</v>
      </c>
      <c r="AV396" s="11" t="s">
        <v>79</v>
      </c>
      <c r="AZ396" s="11" t="s">
        <v>130</v>
      </c>
      <c r="BF396" s="164">
        <f>IF(O396="základní",K396,0)</f>
        <v>920</v>
      </c>
      <c r="BG396" s="164">
        <f>IF(O396="snížená",K396,0)</f>
        <v>0</v>
      </c>
      <c r="BH396" s="164">
        <f>IF(O396="zákl. přenesená",K396,0)</f>
        <v>0</v>
      </c>
      <c r="BI396" s="164">
        <f>IF(O396="sníž. přenesená",K396,0)</f>
        <v>0</v>
      </c>
      <c r="BJ396" s="164">
        <f>IF(O396="nulová",K396,0)</f>
        <v>0</v>
      </c>
      <c r="BK396" s="11" t="s">
        <v>79</v>
      </c>
      <c r="BL396" s="164">
        <f>ROUND(P396*H396,2)</f>
        <v>920</v>
      </c>
      <c r="BM396" s="11" t="s">
        <v>137</v>
      </c>
      <c r="BN396" s="11" t="s">
        <v>899</v>
      </c>
    </row>
    <row r="397" spans="2:66" s="1" customFormat="1" ht="19.5">
      <c r="B397" s="27"/>
      <c r="C397" s="28"/>
      <c r="D397" s="165" t="s">
        <v>139</v>
      </c>
      <c r="E397" s="28"/>
      <c r="F397" s="166" t="s">
        <v>900</v>
      </c>
      <c r="G397" s="28"/>
      <c r="H397" s="28"/>
      <c r="I397" s="28"/>
      <c r="J397" s="28"/>
      <c r="K397" s="28"/>
      <c r="L397" s="28"/>
      <c r="M397" s="181"/>
      <c r="N397" s="198"/>
      <c r="O397" s="199"/>
      <c r="P397" s="199"/>
      <c r="Q397" s="199"/>
      <c r="R397" s="199"/>
      <c r="S397" s="199"/>
      <c r="T397" s="199"/>
      <c r="U397" s="199"/>
      <c r="V397" s="199"/>
      <c r="W397" s="199"/>
      <c r="X397" s="199"/>
      <c r="Y397" s="200"/>
      <c r="Z397" s="213"/>
      <c r="AA397" s="201"/>
      <c r="AU397" s="11" t="s">
        <v>139</v>
      </c>
      <c r="AV397" s="11" t="s">
        <v>79</v>
      </c>
    </row>
    <row r="398" spans="2:66" s="1" customFormat="1" ht="22.5" customHeight="1">
      <c r="B398" s="27"/>
      <c r="C398" s="154" t="s">
        <v>901</v>
      </c>
      <c r="D398" s="154" t="s">
        <v>132</v>
      </c>
      <c r="E398" s="155" t="s">
        <v>902</v>
      </c>
      <c r="F398" s="156" t="s">
        <v>903</v>
      </c>
      <c r="G398" s="157" t="s">
        <v>135</v>
      </c>
      <c r="H398" s="158">
        <v>1</v>
      </c>
      <c r="I398" s="159">
        <v>0</v>
      </c>
      <c r="J398" s="159">
        <v>1260</v>
      </c>
      <c r="K398" s="159">
        <f>ROUND(P398*H398,2)</f>
        <v>1260</v>
      </c>
      <c r="L398" s="156" t="s">
        <v>136</v>
      </c>
      <c r="M398" s="181" t="str">
        <f t="shared" si="21"/>
        <v>Cena zvýšena</v>
      </c>
      <c r="N398" s="192" t="s">
        <v>1</v>
      </c>
      <c r="O398" s="193" t="s">
        <v>40</v>
      </c>
      <c r="P398" s="194">
        <f>I398+J398</f>
        <v>1260</v>
      </c>
      <c r="Q398" s="194">
        <f>ROUND(I398*H398,2)</f>
        <v>0</v>
      </c>
      <c r="R398" s="194">
        <f>ROUND(J398*H398,2)</f>
        <v>1260</v>
      </c>
      <c r="S398" s="195">
        <v>0</v>
      </c>
      <c r="T398" s="195">
        <f>S398*H398</f>
        <v>0</v>
      </c>
      <c r="U398" s="195">
        <v>0</v>
      </c>
      <c r="V398" s="195">
        <f>U398*H398</f>
        <v>0</v>
      </c>
      <c r="W398" s="195">
        <v>0</v>
      </c>
      <c r="X398" s="195">
        <f>W398*H398</f>
        <v>0</v>
      </c>
      <c r="Y398" s="196" t="s">
        <v>1</v>
      </c>
      <c r="Z398" s="213">
        <f t="shared" si="20"/>
        <v>3.0000000000000027</v>
      </c>
      <c r="AA398" s="197">
        <v>1297.8</v>
      </c>
      <c r="AS398" s="11" t="s">
        <v>137</v>
      </c>
      <c r="AU398" s="11" t="s">
        <v>132</v>
      </c>
      <c r="AV398" s="11" t="s">
        <v>79</v>
      </c>
      <c r="AZ398" s="11" t="s">
        <v>130</v>
      </c>
      <c r="BF398" s="164">
        <f>IF(O398="základní",K398,0)</f>
        <v>1260</v>
      </c>
      <c r="BG398" s="164">
        <f>IF(O398="snížená",K398,0)</f>
        <v>0</v>
      </c>
      <c r="BH398" s="164">
        <f>IF(O398="zákl. přenesená",K398,0)</f>
        <v>0</v>
      </c>
      <c r="BI398" s="164">
        <f>IF(O398="sníž. přenesená",K398,0)</f>
        <v>0</v>
      </c>
      <c r="BJ398" s="164">
        <f>IF(O398="nulová",K398,0)</f>
        <v>0</v>
      </c>
      <c r="BK398" s="11" t="s">
        <v>79</v>
      </c>
      <c r="BL398" s="164">
        <f>ROUND(P398*H398,2)</f>
        <v>1260</v>
      </c>
      <c r="BM398" s="11" t="s">
        <v>137</v>
      </c>
      <c r="BN398" s="11" t="s">
        <v>904</v>
      </c>
    </row>
    <row r="399" spans="2:66" s="1" customFormat="1" ht="19.5">
      <c r="B399" s="27"/>
      <c r="C399" s="28"/>
      <c r="D399" s="165" t="s">
        <v>139</v>
      </c>
      <c r="E399" s="28"/>
      <c r="F399" s="166" t="s">
        <v>905</v>
      </c>
      <c r="G399" s="28"/>
      <c r="H399" s="28"/>
      <c r="I399" s="28"/>
      <c r="J399" s="28"/>
      <c r="K399" s="28"/>
      <c r="L399" s="28"/>
      <c r="M399" s="181"/>
      <c r="N399" s="198"/>
      <c r="O399" s="199"/>
      <c r="P399" s="199"/>
      <c r="Q399" s="199"/>
      <c r="R399" s="199"/>
      <c r="S399" s="199"/>
      <c r="T399" s="199"/>
      <c r="U399" s="199"/>
      <c r="V399" s="199"/>
      <c r="W399" s="199"/>
      <c r="X399" s="199"/>
      <c r="Y399" s="200"/>
      <c r="Z399" s="213"/>
      <c r="AA399" s="201"/>
      <c r="AU399" s="11" t="s">
        <v>139</v>
      </c>
      <c r="AV399" s="11" t="s">
        <v>79</v>
      </c>
    </row>
    <row r="400" spans="2:66" s="1" customFormat="1" ht="22.5" customHeight="1">
      <c r="B400" s="27"/>
      <c r="C400" s="154" t="s">
        <v>906</v>
      </c>
      <c r="D400" s="154" t="s">
        <v>132</v>
      </c>
      <c r="E400" s="155" t="s">
        <v>907</v>
      </c>
      <c r="F400" s="156" t="s">
        <v>908</v>
      </c>
      <c r="G400" s="157" t="s">
        <v>135</v>
      </c>
      <c r="H400" s="158">
        <v>1</v>
      </c>
      <c r="I400" s="159">
        <v>0</v>
      </c>
      <c r="J400" s="159">
        <v>1130</v>
      </c>
      <c r="K400" s="159">
        <f>ROUND(P400*H400,2)</f>
        <v>1130</v>
      </c>
      <c r="L400" s="156" t="s">
        <v>136</v>
      </c>
      <c r="M400" s="181" t="str">
        <f t="shared" si="21"/>
        <v>Cena zvýšena</v>
      </c>
      <c r="N400" s="192" t="s">
        <v>1</v>
      </c>
      <c r="O400" s="193" t="s">
        <v>40</v>
      </c>
      <c r="P400" s="194">
        <f>I400+J400</f>
        <v>1130</v>
      </c>
      <c r="Q400" s="194">
        <f>ROUND(I400*H400,2)</f>
        <v>0</v>
      </c>
      <c r="R400" s="194">
        <f>ROUND(J400*H400,2)</f>
        <v>1130</v>
      </c>
      <c r="S400" s="195">
        <v>0</v>
      </c>
      <c r="T400" s="195">
        <f>S400*H400</f>
        <v>0</v>
      </c>
      <c r="U400" s="195">
        <v>0</v>
      </c>
      <c r="V400" s="195">
        <f>U400*H400</f>
        <v>0</v>
      </c>
      <c r="W400" s="195">
        <v>0</v>
      </c>
      <c r="X400" s="195">
        <f>W400*H400</f>
        <v>0</v>
      </c>
      <c r="Y400" s="196" t="s">
        <v>1</v>
      </c>
      <c r="Z400" s="213">
        <f t="shared" si="20"/>
        <v>3.0000000000000027</v>
      </c>
      <c r="AA400" s="197">
        <v>1163.9000000000001</v>
      </c>
      <c r="AS400" s="11" t="s">
        <v>137</v>
      </c>
      <c r="AU400" s="11" t="s">
        <v>132</v>
      </c>
      <c r="AV400" s="11" t="s">
        <v>79</v>
      </c>
      <c r="AZ400" s="11" t="s">
        <v>130</v>
      </c>
      <c r="BF400" s="164">
        <f>IF(O400="základní",K400,0)</f>
        <v>1130</v>
      </c>
      <c r="BG400" s="164">
        <f>IF(O400="snížená",K400,0)</f>
        <v>0</v>
      </c>
      <c r="BH400" s="164">
        <f>IF(O400="zákl. přenesená",K400,0)</f>
        <v>0</v>
      </c>
      <c r="BI400" s="164">
        <f>IF(O400="sníž. přenesená",K400,0)</f>
        <v>0</v>
      </c>
      <c r="BJ400" s="164">
        <f>IF(O400="nulová",K400,0)</f>
        <v>0</v>
      </c>
      <c r="BK400" s="11" t="s">
        <v>79</v>
      </c>
      <c r="BL400" s="164">
        <f>ROUND(P400*H400,2)</f>
        <v>1130</v>
      </c>
      <c r="BM400" s="11" t="s">
        <v>137</v>
      </c>
      <c r="BN400" s="11" t="s">
        <v>909</v>
      </c>
    </row>
    <row r="401" spans="2:66" s="1" customFormat="1" ht="19.5">
      <c r="B401" s="27"/>
      <c r="C401" s="28"/>
      <c r="D401" s="165" t="s">
        <v>139</v>
      </c>
      <c r="E401" s="28"/>
      <c r="F401" s="166" t="s">
        <v>910</v>
      </c>
      <c r="G401" s="28"/>
      <c r="H401" s="28"/>
      <c r="I401" s="28"/>
      <c r="J401" s="28"/>
      <c r="K401" s="28"/>
      <c r="L401" s="28"/>
      <c r="M401" s="181"/>
      <c r="N401" s="198"/>
      <c r="O401" s="199"/>
      <c r="P401" s="199"/>
      <c r="Q401" s="199"/>
      <c r="R401" s="199"/>
      <c r="S401" s="199"/>
      <c r="T401" s="199"/>
      <c r="U401" s="199"/>
      <c r="V401" s="199"/>
      <c r="W401" s="199"/>
      <c r="X401" s="199"/>
      <c r="Y401" s="200"/>
      <c r="Z401" s="213"/>
      <c r="AA401" s="201"/>
      <c r="AU401" s="11" t="s">
        <v>139</v>
      </c>
      <c r="AV401" s="11" t="s">
        <v>79</v>
      </c>
    </row>
    <row r="402" spans="2:66" s="1" customFormat="1" ht="22.5" customHeight="1">
      <c r="B402" s="27"/>
      <c r="C402" s="154" t="s">
        <v>911</v>
      </c>
      <c r="D402" s="154" t="s">
        <v>132</v>
      </c>
      <c r="E402" s="155" t="s">
        <v>912</v>
      </c>
      <c r="F402" s="156" t="s">
        <v>913</v>
      </c>
      <c r="G402" s="157" t="s">
        <v>135</v>
      </c>
      <c r="H402" s="158">
        <v>1</v>
      </c>
      <c r="I402" s="159">
        <v>0</v>
      </c>
      <c r="J402" s="159">
        <v>1050</v>
      </c>
      <c r="K402" s="159">
        <f>ROUND(P402*H402,2)</f>
        <v>1050</v>
      </c>
      <c r="L402" s="156" t="s">
        <v>136</v>
      </c>
      <c r="M402" s="181" t="str">
        <f t="shared" si="21"/>
        <v>Cena zvýšena</v>
      </c>
      <c r="N402" s="192" t="s">
        <v>1</v>
      </c>
      <c r="O402" s="193" t="s">
        <v>40</v>
      </c>
      <c r="P402" s="194">
        <f>I402+J402</f>
        <v>1050</v>
      </c>
      <c r="Q402" s="194">
        <f>ROUND(I402*H402,2)</f>
        <v>0</v>
      </c>
      <c r="R402" s="194">
        <f>ROUND(J402*H402,2)</f>
        <v>1050</v>
      </c>
      <c r="S402" s="195">
        <v>0</v>
      </c>
      <c r="T402" s="195">
        <f>S402*H402</f>
        <v>0</v>
      </c>
      <c r="U402" s="195">
        <v>0</v>
      </c>
      <c r="V402" s="195">
        <f>U402*H402</f>
        <v>0</v>
      </c>
      <c r="W402" s="195">
        <v>0</v>
      </c>
      <c r="X402" s="195">
        <f>W402*H402</f>
        <v>0</v>
      </c>
      <c r="Y402" s="196" t="s">
        <v>1</v>
      </c>
      <c r="Z402" s="213">
        <f t="shared" si="20"/>
        <v>3.0000000000000027</v>
      </c>
      <c r="AA402" s="197">
        <v>1081.5</v>
      </c>
      <c r="AS402" s="11" t="s">
        <v>137</v>
      </c>
      <c r="AU402" s="11" t="s">
        <v>132</v>
      </c>
      <c r="AV402" s="11" t="s">
        <v>79</v>
      </c>
      <c r="AZ402" s="11" t="s">
        <v>130</v>
      </c>
      <c r="BF402" s="164">
        <f>IF(O402="základní",K402,0)</f>
        <v>1050</v>
      </c>
      <c r="BG402" s="164">
        <f>IF(O402="snížená",K402,0)</f>
        <v>0</v>
      </c>
      <c r="BH402" s="164">
        <f>IF(O402="zákl. přenesená",K402,0)</f>
        <v>0</v>
      </c>
      <c r="BI402" s="164">
        <f>IF(O402="sníž. přenesená",K402,0)</f>
        <v>0</v>
      </c>
      <c r="BJ402" s="164">
        <f>IF(O402="nulová",K402,0)</f>
        <v>0</v>
      </c>
      <c r="BK402" s="11" t="s">
        <v>79</v>
      </c>
      <c r="BL402" s="164">
        <f>ROUND(P402*H402,2)</f>
        <v>1050</v>
      </c>
      <c r="BM402" s="11" t="s">
        <v>137</v>
      </c>
      <c r="BN402" s="11" t="s">
        <v>914</v>
      </c>
    </row>
    <row r="403" spans="2:66" s="1" customFormat="1" ht="19.5">
      <c r="B403" s="27"/>
      <c r="C403" s="28"/>
      <c r="D403" s="165" t="s">
        <v>139</v>
      </c>
      <c r="E403" s="28"/>
      <c r="F403" s="166" t="s">
        <v>915</v>
      </c>
      <c r="G403" s="28"/>
      <c r="H403" s="28"/>
      <c r="I403" s="28"/>
      <c r="J403" s="28"/>
      <c r="K403" s="28"/>
      <c r="L403" s="28"/>
      <c r="M403" s="181"/>
      <c r="N403" s="198"/>
      <c r="O403" s="199"/>
      <c r="P403" s="199"/>
      <c r="Q403" s="199"/>
      <c r="R403" s="199"/>
      <c r="S403" s="199"/>
      <c r="T403" s="199"/>
      <c r="U403" s="199"/>
      <c r="V403" s="199"/>
      <c r="W403" s="199"/>
      <c r="X403" s="199"/>
      <c r="Y403" s="200"/>
      <c r="Z403" s="213"/>
      <c r="AA403" s="201"/>
      <c r="AU403" s="11" t="s">
        <v>139</v>
      </c>
      <c r="AV403" s="11" t="s">
        <v>79</v>
      </c>
    </row>
    <row r="404" spans="2:66" s="1" customFormat="1" ht="22.5" customHeight="1">
      <c r="B404" s="27"/>
      <c r="C404" s="154" t="s">
        <v>916</v>
      </c>
      <c r="D404" s="154" t="s">
        <v>132</v>
      </c>
      <c r="E404" s="155" t="s">
        <v>917</v>
      </c>
      <c r="F404" s="156" t="s">
        <v>918</v>
      </c>
      <c r="G404" s="157" t="s">
        <v>135</v>
      </c>
      <c r="H404" s="158">
        <v>1</v>
      </c>
      <c r="I404" s="159">
        <v>0</v>
      </c>
      <c r="J404" s="159">
        <v>629</v>
      </c>
      <c r="K404" s="159">
        <f>ROUND(P404*H404,2)</f>
        <v>629</v>
      </c>
      <c r="L404" s="156" t="s">
        <v>136</v>
      </c>
      <c r="M404" s="181" t="str">
        <f t="shared" si="21"/>
        <v>Cena zvýšena</v>
      </c>
      <c r="N404" s="192" t="s">
        <v>1</v>
      </c>
      <c r="O404" s="193" t="s">
        <v>40</v>
      </c>
      <c r="P404" s="194">
        <f>I404+J404</f>
        <v>629</v>
      </c>
      <c r="Q404" s="194">
        <f>ROUND(I404*H404,2)</f>
        <v>0</v>
      </c>
      <c r="R404" s="194">
        <f>ROUND(J404*H404,2)</f>
        <v>629</v>
      </c>
      <c r="S404" s="195">
        <v>0</v>
      </c>
      <c r="T404" s="195">
        <f>S404*H404</f>
        <v>0</v>
      </c>
      <c r="U404" s="195">
        <v>0</v>
      </c>
      <c r="V404" s="195">
        <f>U404*H404</f>
        <v>0</v>
      </c>
      <c r="W404" s="195">
        <v>0</v>
      </c>
      <c r="X404" s="195">
        <f>W404*H404</f>
        <v>0</v>
      </c>
      <c r="Y404" s="196" t="s">
        <v>1</v>
      </c>
      <c r="Z404" s="213">
        <f t="shared" si="20"/>
        <v>3.0000000000000027</v>
      </c>
      <c r="AA404" s="197">
        <v>647.87</v>
      </c>
      <c r="AS404" s="11" t="s">
        <v>137</v>
      </c>
      <c r="AU404" s="11" t="s">
        <v>132</v>
      </c>
      <c r="AV404" s="11" t="s">
        <v>79</v>
      </c>
      <c r="AZ404" s="11" t="s">
        <v>130</v>
      </c>
      <c r="BF404" s="164">
        <f>IF(O404="základní",K404,0)</f>
        <v>629</v>
      </c>
      <c r="BG404" s="164">
        <f>IF(O404="snížená",K404,0)</f>
        <v>0</v>
      </c>
      <c r="BH404" s="164">
        <f>IF(O404="zákl. přenesená",K404,0)</f>
        <v>0</v>
      </c>
      <c r="BI404" s="164">
        <f>IF(O404="sníž. přenesená",K404,0)</f>
        <v>0</v>
      </c>
      <c r="BJ404" s="164">
        <f>IF(O404="nulová",K404,0)</f>
        <v>0</v>
      </c>
      <c r="BK404" s="11" t="s">
        <v>79</v>
      </c>
      <c r="BL404" s="164">
        <f>ROUND(P404*H404,2)</f>
        <v>629</v>
      </c>
      <c r="BM404" s="11" t="s">
        <v>137</v>
      </c>
      <c r="BN404" s="11" t="s">
        <v>919</v>
      </c>
    </row>
    <row r="405" spans="2:66" s="1" customFormat="1" ht="19.5">
      <c r="B405" s="27"/>
      <c r="C405" s="28"/>
      <c r="D405" s="165" t="s">
        <v>139</v>
      </c>
      <c r="E405" s="28"/>
      <c r="F405" s="166" t="s">
        <v>920</v>
      </c>
      <c r="G405" s="28"/>
      <c r="H405" s="28"/>
      <c r="I405" s="28"/>
      <c r="J405" s="28"/>
      <c r="K405" s="28"/>
      <c r="L405" s="28"/>
      <c r="M405" s="181"/>
      <c r="N405" s="198"/>
      <c r="O405" s="199"/>
      <c r="P405" s="199"/>
      <c r="Q405" s="199"/>
      <c r="R405" s="199"/>
      <c r="S405" s="199"/>
      <c r="T405" s="199"/>
      <c r="U405" s="199"/>
      <c r="V405" s="199"/>
      <c r="W405" s="199"/>
      <c r="X405" s="199"/>
      <c r="Y405" s="200"/>
      <c r="Z405" s="213"/>
      <c r="AA405" s="201"/>
      <c r="AU405" s="11" t="s">
        <v>139</v>
      </c>
      <c r="AV405" s="11" t="s">
        <v>79</v>
      </c>
    </row>
    <row r="406" spans="2:66" s="1" customFormat="1" ht="22.5" customHeight="1">
      <c r="B406" s="27"/>
      <c r="C406" s="154" t="s">
        <v>921</v>
      </c>
      <c r="D406" s="154" t="s">
        <v>132</v>
      </c>
      <c r="E406" s="155" t="s">
        <v>922</v>
      </c>
      <c r="F406" s="156" t="s">
        <v>923</v>
      </c>
      <c r="G406" s="157" t="s">
        <v>135</v>
      </c>
      <c r="H406" s="158">
        <v>1</v>
      </c>
      <c r="I406" s="159">
        <v>0</v>
      </c>
      <c r="J406" s="159">
        <v>1050</v>
      </c>
      <c r="K406" s="159">
        <f>ROUND(P406*H406,2)</f>
        <v>1050</v>
      </c>
      <c r="L406" s="156" t="s">
        <v>136</v>
      </c>
      <c r="M406" s="181" t="str">
        <f t="shared" si="21"/>
        <v>Cena zvýšena</v>
      </c>
      <c r="N406" s="192" t="s">
        <v>1</v>
      </c>
      <c r="O406" s="193" t="s">
        <v>40</v>
      </c>
      <c r="P406" s="194">
        <f>I406+J406</f>
        <v>1050</v>
      </c>
      <c r="Q406" s="194">
        <f>ROUND(I406*H406,2)</f>
        <v>0</v>
      </c>
      <c r="R406" s="194">
        <f>ROUND(J406*H406,2)</f>
        <v>1050</v>
      </c>
      <c r="S406" s="195">
        <v>0</v>
      </c>
      <c r="T406" s="195">
        <f>S406*H406</f>
        <v>0</v>
      </c>
      <c r="U406" s="195">
        <v>0</v>
      </c>
      <c r="V406" s="195">
        <f>U406*H406</f>
        <v>0</v>
      </c>
      <c r="W406" s="195">
        <v>0</v>
      </c>
      <c r="X406" s="195">
        <f>W406*H406</f>
        <v>0</v>
      </c>
      <c r="Y406" s="196" t="s">
        <v>1</v>
      </c>
      <c r="Z406" s="213">
        <f t="shared" si="20"/>
        <v>3.0000000000000027</v>
      </c>
      <c r="AA406" s="197">
        <v>1081.5</v>
      </c>
      <c r="AS406" s="11" t="s">
        <v>137</v>
      </c>
      <c r="AU406" s="11" t="s">
        <v>132</v>
      </c>
      <c r="AV406" s="11" t="s">
        <v>79</v>
      </c>
      <c r="AZ406" s="11" t="s">
        <v>130</v>
      </c>
      <c r="BF406" s="164">
        <f>IF(O406="základní",K406,0)</f>
        <v>1050</v>
      </c>
      <c r="BG406" s="164">
        <f>IF(O406="snížená",K406,0)</f>
        <v>0</v>
      </c>
      <c r="BH406" s="164">
        <f>IF(O406="zákl. přenesená",K406,0)</f>
        <v>0</v>
      </c>
      <c r="BI406" s="164">
        <f>IF(O406="sníž. přenesená",K406,0)</f>
        <v>0</v>
      </c>
      <c r="BJ406" s="164">
        <f>IF(O406="nulová",K406,0)</f>
        <v>0</v>
      </c>
      <c r="BK406" s="11" t="s">
        <v>79</v>
      </c>
      <c r="BL406" s="164">
        <f>ROUND(P406*H406,2)</f>
        <v>1050</v>
      </c>
      <c r="BM406" s="11" t="s">
        <v>137</v>
      </c>
      <c r="BN406" s="11" t="s">
        <v>924</v>
      </c>
    </row>
    <row r="407" spans="2:66" s="1" customFormat="1" ht="19.5">
      <c r="B407" s="27"/>
      <c r="C407" s="28"/>
      <c r="D407" s="165" t="s">
        <v>139</v>
      </c>
      <c r="E407" s="28"/>
      <c r="F407" s="166" t="s">
        <v>925</v>
      </c>
      <c r="G407" s="28"/>
      <c r="H407" s="28"/>
      <c r="I407" s="28"/>
      <c r="J407" s="28"/>
      <c r="K407" s="28"/>
      <c r="L407" s="28"/>
      <c r="M407" s="181"/>
      <c r="N407" s="198"/>
      <c r="O407" s="199"/>
      <c r="P407" s="199"/>
      <c r="Q407" s="199"/>
      <c r="R407" s="199"/>
      <c r="S407" s="199"/>
      <c r="T407" s="199"/>
      <c r="U407" s="199"/>
      <c r="V407" s="199"/>
      <c r="W407" s="199"/>
      <c r="X407" s="199"/>
      <c r="Y407" s="200"/>
      <c r="Z407" s="213"/>
      <c r="AA407" s="201"/>
      <c r="AU407" s="11" t="s">
        <v>139</v>
      </c>
      <c r="AV407" s="11" t="s">
        <v>79</v>
      </c>
    </row>
    <row r="408" spans="2:66" s="1" customFormat="1" ht="22.5" customHeight="1">
      <c r="B408" s="27"/>
      <c r="C408" s="154" t="s">
        <v>926</v>
      </c>
      <c r="D408" s="154" t="s">
        <v>132</v>
      </c>
      <c r="E408" s="155" t="s">
        <v>927</v>
      </c>
      <c r="F408" s="156" t="s">
        <v>928</v>
      </c>
      <c r="G408" s="157" t="s">
        <v>135</v>
      </c>
      <c r="H408" s="158">
        <v>1</v>
      </c>
      <c r="I408" s="159">
        <v>0</v>
      </c>
      <c r="J408" s="159">
        <v>920</v>
      </c>
      <c r="K408" s="159">
        <f>ROUND(P408*H408,2)</f>
        <v>920</v>
      </c>
      <c r="L408" s="156" t="s">
        <v>136</v>
      </c>
      <c r="M408" s="181" t="str">
        <f t="shared" si="21"/>
        <v>Cena zvýšena</v>
      </c>
      <c r="N408" s="192" t="s">
        <v>1</v>
      </c>
      <c r="O408" s="193" t="s">
        <v>40</v>
      </c>
      <c r="P408" s="194">
        <f>I408+J408</f>
        <v>920</v>
      </c>
      <c r="Q408" s="194">
        <f>ROUND(I408*H408,2)</f>
        <v>0</v>
      </c>
      <c r="R408" s="194">
        <f>ROUND(J408*H408,2)</f>
        <v>920</v>
      </c>
      <c r="S408" s="195">
        <v>0</v>
      </c>
      <c r="T408" s="195">
        <f>S408*H408</f>
        <v>0</v>
      </c>
      <c r="U408" s="195">
        <v>0</v>
      </c>
      <c r="V408" s="195">
        <f>U408*H408</f>
        <v>0</v>
      </c>
      <c r="W408" s="195">
        <v>0</v>
      </c>
      <c r="X408" s="195">
        <f>W408*H408</f>
        <v>0</v>
      </c>
      <c r="Y408" s="196" t="s">
        <v>1</v>
      </c>
      <c r="Z408" s="213">
        <f t="shared" si="20"/>
        <v>3.0000000000000027</v>
      </c>
      <c r="AA408" s="197">
        <v>947.6</v>
      </c>
      <c r="AS408" s="11" t="s">
        <v>137</v>
      </c>
      <c r="AU408" s="11" t="s">
        <v>132</v>
      </c>
      <c r="AV408" s="11" t="s">
        <v>79</v>
      </c>
      <c r="AZ408" s="11" t="s">
        <v>130</v>
      </c>
      <c r="BF408" s="164">
        <f>IF(O408="základní",K408,0)</f>
        <v>920</v>
      </c>
      <c r="BG408" s="164">
        <f>IF(O408="snížená",K408,0)</f>
        <v>0</v>
      </c>
      <c r="BH408" s="164">
        <f>IF(O408="zákl. přenesená",K408,0)</f>
        <v>0</v>
      </c>
      <c r="BI408" s="164">
        <f>IF(O408="sníž. přenesená",K408,0)</f>
        <v>0</v>
      </c>
      <c r="BJ408" s="164">
        <f>IF(O408="nulová",K408,0)</f>
        <v>0</v>
      </c>
      <c r="BK408" s="11" t="s">
        <v>79</v>
      </c>
      <c r="BL408" s="164">
        <f>ROUND(P408*H408,2)</f>
        <v>920</v>
      </c>
      <c r="BM408" s="11" t="s">
        <v>137</v>
      </c>
      <c r="BN408" s="11" t="s">
        <v>929</v>
      </c>
    </row>
    <row r="409" spans="2:66" s="1" customFormat="1" ht="19.5">
      <c r="B409" s="27"/>
      <c r="C409" s="28"/>
      <c r="D409" s="165" t="s">
        <v>139</v>
      </c>
      <c r="E409" s="28"/>
      <c r="F409" s="166" t="s">
        <v>930</v>
      </c>
      <c r="G409" s="28"/>
      <c r="H409" s="28"/>
      <c r="I409" s="28"/>
      <c r="J409" s="28"/>
      <c r="K409" s="28"/>
      <c r="L409" s="28"/>
      <c r="M409" s="181"/>
      <c r="N409" s="198"/>
      <c r="O409" s="199"/>
      <c r="P409" s="199"/>
      <c r="Q409" s="199"/>
      <c r="R409" s="199"/>
      <c r="S409" s="199"/>
      <c r="T409" s="199"/>
      <c r="U409" s="199"/>
      <c r="V409" s="199"/>
      <c r="W409" s="199"/>
      <c r="X409" s="199"/>
      <c r="Y409" s="200"/>
      <c r="Z409" s="213"/>
      <c r="AA409" s="201"/>
      <c r="AU409" s="11" t="s">
        <v>139</v>
      </c>
      <c r="AV409" s="11" t="s">
        <v>79</v>
      </c>
    </row>
    <row r="410" spans="2:66" s="1" customFormat="1" ht="22.5" customHeight="1">
      <c r="B410" s="27"/>
      <c r="C410" s="154" t="s">
        <v>931</v>
      </c>
      <c r="D410" s="154" t="s">
        <v>132</v>
      </c>
      <c r="E410" s="155" t="s">
        <v>932</v>
      </c>
      <c r="F410" s="156" t="s">
        <v>933</v>
      </c>
      <c r="G410" s="157" t="s">
        <v>135</v>
      </c>
      <c r="H410" s="158">
        <v>1</v>
      </c>
      <c r="I410" s="159">
        <v>0</v>
      </c>
      <c r="J410" s="159">
        <v>1360</v>
      </c>
      <c r="K410" s="159">
        <f>ROUND(P410*H410,2)</f>
        <v>1360</v>
      </c>
      <c r="L410" s="156" t="s">
        <v>136</v>
      </c>
      <c r="M410" s="181" t="str">
        <f t="shared" si="21"/>
        <v>Cena zvýšena</v>
      </c>
      <c r="N410" s="192" t="s">
        <v>1</v>
      </c>
      <c r="O410" s="193" t="s">
        <v>40</v>
      </c>
      <c r="P410" s="194">
        <f>I410+J410</f>
        <v>1360</v>
      </c>
      <c r="Q410" s="194">
        <f>ROUND(I410*H410,2)</f>
        <v>0</v>
      </c>
      <c r="R410" s="194">
        <f>ROUND(J410*H410,2)</f>
        <v>1360</v>
      </c>
      <c r="S410" s="195">
        <v>0</v>
      </c>
      <c r="T410" s="195">
        <f>S410*H410</f>
        <v>0</v>
      </c>
      <c r="U410" s="195">
        <v>0</v>
      </c>
      <c r="V410" s="195">
        <f>U410*H410</f>
        <v>0</v>
      </c>
      <c r="W410" s="195">
        <v>0</v>
      </c>
      <c r="X410" s="195">
        <f>W410*H410</f>
        <v>0</v>
      </c>
      <c r="Y410" s="196" t="s">
        <v>1</v>
      </c>
      <c r="Z410" s="213">
        <f t="shared" si="20"/>
        <v>3.0000000000000027</v>
      </c>
      <c r="AA410" s="197">
        <v>1400.8</v>
      </c>
      <c r="AS410" s="11" t="s">
        <v>137</v>
      </c>
      <c r="AU410" s="11" t="s">
        <v>132</v>
      </c>
      <c r="AV410" s="11" t="s">
        <v>79</v>
      </c>
      <c r="AZ410" s="11" t="s">
        <v>130</v>
      </c>
      <c r="BF410" s="164">
        <f>IF(O410="základní",K410,0)</f>
        <v>1360</v>
      </c>
      <c r="BG410" s="164">
        <f>IF(O410="snížená",K410,0)</f>
        <v>0</v>
      </c>
      <c r="BH410" s="164">
        <f>IF(O410="zákl. přenesená",K410,0)</f>
        <v>0</v>
      </c>
      <c r="BI410" s="164">
        <f>IF(O410="sníž. přenesená",K410,0)</f>
        <v>0</v>
      </c>
      <c r="BJ410" s="164">
        <f>IF(O410="nulová",K410,0)</f>
        <v>0</v>
      </c>
      <c r="BK410" s="11" t="s">
        <v>79</v>
      </c>
      <c r="BL410" s="164">
        <f>ROUND(P410*H410,2)</f>
        <v>1360</v>
      </c>
      <c r="BM410" s="11" t="s">
        <v>137</v>
      </c>
      <c r="BN410" s="11" t="s">
        <v>934</v>
      </c>
    </row>
    <row r="411" spans="2:66" s="1" customFormat="1" ht="19.5">
      <c r="B411" s="27"/>
      <c r="C411" s="28"/>
      <c r="D411" s="165" t="s">
        <v>139</v>
      </c>
      <c r="E411" s="28"/>
      <c r="F411" s="166" t="s">
        <v>935</v>
      </c>
      <c r="G411" s="28"/>
      <c r="H411" s="28"/>
      <c r="I411" s="28"/>
      <c r="J411" s="28"/>
      <c r="K411" s="28"/>
      <c r="L411" s="28"/>
      <c r="M411" s="181"/>
      <c r="N411" s="198"/>
      <c r="O411" s="199"/>
      <c r="P411" s="199"/>
      <c r="Q411" s="199"/>
      <c r="R411" s="199"/>
      <c r="S411" s="199"/>
      <c r="T411" s="199"/>
      <c r="U411" s="199"/>
      <c r="V411" s="199"/>
      <c r="W411" s="199"/>
      <c r="X411" s="199"/>
      <c r="Y411" s="200"/>
      <c r="Z411" s="213"/>
      <c r="AA411" s="201"/>
      <c r="AU411" s="11" t="s">
        <v>139</v>
      </c>
      <c r="AV411" s="11" t="s">
        <v>79</v>
      </c>
    </row>
    <row r="412" spans="2:66" s="1" customFormat="1" ht="22.5" customHeight="1">
      <c r="B412" s="27"/>
      <c r="C412" s="154" t="s">
        <v>936</v>
      </c>
      <c r="D412" s="154" t="s">
        <v>132</v>
      </c>
      <c r="E412" s="155" t="s">
        <v>937</v>
      </c>
      <c r="F412" s="156" t="s">
        <v>938</v>
      </c>
      <c r="G412" s="157" t="s">
        <v>135</v>
      </c>
      <c r="H412" s="158">
        <v>1</v>
      </c>
      <c r="I412" s="159">
        <v>0</v>
      </c>
      <c r="J412" s="159">
        <v>629</v>
      </c>
      <c r="K412" s="159">
        <f>ROUND(P412*H412,2)</f>
        <v>629</v>
      </c>
      <c r="L412" s="156" t="s">
        <v>136</v>
      </c>
      <c r="M412" s="181" t="str">
        <f t="shared" si="21"/>
        <v>Cena zvýšena</v>
      </c>
      <c r="N412" s="192" t="s">
        <v>1</v>
      </c>
      <c r="O412" s="193" t="s">
        <v>40</v>
      </c>
      <c r="P412" s="194">
        <f>I412+J412</f>
        <v>629</v>
      </c>
      <c r="Q412" s="194">
        <f>ROUND(I412*H412,2)</f>
        <v>0</v>
      </c>
      <c r="R412" s="194">
        <f>ROUND(J412*H412,2)</f>
        <v>629</v>
      </c>
      <c r="S412" s="195">
        <v>0</v>
      </c>
      <c r="T412" s="195">
        <f>S412*H412</f>
        <v>0</v>
      </c>
      <c r="U412" s="195">
        <v>0</v>
      </c>
      <c r="V412" s="195">
        <f>U412*H412</f>
        <v>0</v>
      </c>
      <c r="W412" s="195">
        <v>0</v>
      </c>
      <c r="X412" s="195">
        <f>W412*H412</f>
        <v>0</v>
      </c>
      <c r="Y412" s="196" t="s">
        <v>1</v>
      </c>
      <c r="Z412" s="213">
        <f t="shared" si="20"/>
        <v>3.0000000000000027</v>
      </c>
      <c r="AA412" s="197">
        <v>647.87</v>
      </c>
      <c r="AS412" s="11" t="s">
        <v>137</v>
      </c>
      <c r="AU412" s="11" t="s">
        <v>132</v>
      </c>
      <c r="AV412" s="11" t="s">
        <v>79</v>
      </c>
      <c r="AZ412" s="11" t="s">
        <v>130</v>
      </c>
      <c r="BF412" s="164">
        <f>IF(O412="základní",K412,0)</f>
        <v>629</v>
      </c>
      <c r="BG412" s="164">
        <f>IF(O412="snížená",K412,0)</f>
        <v>0</v>
      </c>
      <c r="BH412" s="164">
        <f>IF(O412="zákl. přenesená",K412,0)</f>
        <v>0</v>
      </c>
      <c r="BI412" s="164">
        <f>IF(O412="sníž. přenesená",K412,0)</f>
        <v>0</v>
      </c>
      <c r="BJ412" s="164">
        <f>IF(O412="nulová",K412,0)</f>
        <v>0</v>
      </c>
      <c r="BK412" s="11" t="s">
        <v>79</v>
      </c>
      <c r="BL412" s="164">
        <f>ROUND(P412*H412,2)</f>
        <v>629</v>
      </c>
      <c r="BM412" s="11" t="s">
        <v>137</v>
      </c>
      <c r="BN412" s="11" t="s">
        <v>939</v>
      </c>
    </row>
    <row r="413" spans="2:66" s="1" customFormat="1" ht="19.5">
      <c r="B413" s="27"/>
      <c r="C413" s="28"/>
      <c r="D413" s="165" t="s">
        <v>139</v>
      </c>
      <c r="E413" s="28"/>
      <c r="F413" s="166" t="s">
        <v>940</v>
      </c>
      <c r="G413" s="28"/>
      <c r="H413" s="28"/>
      <c r="I413" s="28"/>
      <c r="J413" s="28"/>
      <c r="K413" s="28"/>
      <c r="L413" s="28"/>
      <c r="M413" s="181"/>
      <c r="N413" s="198"/>
      <c r="O413" s="199"/>
      <c r="P413" s="199"/>
      <c r="Q413" s="199"/>
      <c r="R413" s="199"/>
      <c r="S413" s="199"/>
      <c r="T413" s="199"/>
      <c r="U413" s="199"/>
      <c r="V413" s="199"/>
      <c r="W413" s="199"/>
      <c r="X413" s="199"/>
      <c r="Y413" s="200"/>
      <c r="Z413" s="213"/>
      <c r="AA413" s="201"/>
      <c r="AU413" s="11" t="s">
        <v>139</v>
      </c>
      <c r="AV413" s="11" t="s">
        <v>79</v>
      </c>
    </row>
    <row r="414" spans="2:66" s="1" customFormat="1" ht="22.5" customHeight="1">
      <c r="B414" s="27"/>
      <c r="C414" s="154" t="s">
        <v>941</v>
      </c>
      <c r="D414" s="154" t="s">
        <v>132</v>
      </c>
      <c r="E414" s="155" t="s">
        <v>942</v>
      </c>
      <c r="F414" s="156" t="s">
        <v>943</v>
      </c>
      <c r="G414" s="157" t="s">
        <v>135</v>
      </c>
      <c r="H414" s="158">
        <v>1</v>
      </c>
      <c r="I414" s="159">
        <v>0</v>
      </c>
      <c r="J414" s="159">
        <v>629</v>
      </c>
      <c r="K414" s="159">
        <f>ROUND(P414*H414,2)</f>
        <v>629</v>
      </c>
      <c r="L414" s="156" t="s">
        <v>136</v>
      </c>
      <c r="M414" s="181" t="str">
        <f t="shared" si="21"/>
        <v>Cena zvýšena</v>
      </c>
      <c r="N414" s="192" t="s">
        <v>1</v>
      </c>
      <c r="O414" s="193" t="s">
        <v>40</v>
      </c>
      <c r="P414" s="194">
        <f>I414+J414</f>
        <v>629</v>
      </c>
      <c r="Q414" s="194">
        <f>ROUND(I414*H414,2)</f>
        <v>0</v>
      </c>
      <c r="R414" s="194">
        <f>ROUND(J414*H414,2)</f>
        <v>629</v>
      </c>
      <c r="S414" s="195">
        <v>0</v>
      </c>
      <c r="T414" s="195">
        <f>S414*H414</f>
        <v>0</v>
      </c>
      <c r="U414" s="195">
        <v>0</v>
      </c>
      <c r="V414" s="195">
        <f>U414*H414</f>
        <v>0</v>
      </c>
      <c r="W414" s="195">
        <v>0</v>
      </c>
      <c r="X414" s="195">
        <f>W414*H414</f>
        <v>0</v>
      </c>
      <c r="Y414" s="196" t="s">
        <v>1</v>
      </c>
      <c r="Z414" s="213">
        <f t="shared" si="20"/>
        <v>3.0000000000000027</v>
      </c>
      <c r="AA414" s="197">
        <v>647.87</v>
      </c>
      <c r="AS414" s="11" t="s">
        <v>137</v>
      </c>
      <c r="AU414" s="11" t="s">
        <v>132</v>
      </c>
      <c r="AV414" s="11" t="s">
        <v>79</v>
      </c>
      <c r="AZ414" s="11" t="s">
        <v>130</v>
      </c>
      <c r="BF414" s="164">
        <f>IF(O414="základní",K414,0)</f>
        <v>629</v>
      </c>
      <c r="BG414" s="164">
        <f>IF(O414="snížená",K414,0)</f>
        <v>0</v>
      </c>
      <c r="BH414" s="164">
        <f>IF(O414="zákl. přenesená",K414,0)</f>
        <v>0</v>
      </c>
      <c r="BI414" s="164">
        <f>IF(O414="sníž. přenesená",K414,0)</f>
        <v>0</v>
      </c>
      <c r="BJ414" s="164">
        <f>IF(O414="nulová",K414,0)</f>
        <v>0</v>
      </c>
      <c r="BK414" s="11" t="s">
        <v>79</v>
      </c>
      <c r="BL414" s="164">
        <f>ROUND(P414*H414,2)</f>
        <v>629</v>
      </c>
      <c r="BM414" s="11" t="s">
        <v>137</v>
      </c>
      <c r="BN414" s="11" t="s">
        <v>944</v>
      </c>
    </row>
    <row r="415" spans="2:66" s="1" customFormat="1" ht="19.5">
      <c r="B415" s="27"/>
      <c r="C415" s="28"/>
      <c r="D415" s="165" t="s">
        <v>139</v>
      </c>
      <c r="E415" s="28"/>
      <c r="F415" s="166" t="s">
        <v>945</v>
      </c>
      <c r="G415" s="28"/>
      <c r="H415" s="28"/>
      <c r="I415" s="28"/>
      <c r="J415" s="28"/>
      <c r="K415" s="28"/>
      <c r="L415" s="28"/>
      <c r="M415" s="181"/>
      <c r="N415" s="198"/>
      <c r="O415" s="199"/>
      <c r="P415" s="199"/>
      <c r="Q415" s="199"/>
      <c r="R415" s="199"/>
      <c r="S415" s="199"/>
      <c r="T415" s="199"/>
      <c r="U415" s="199"/>
      <c r="V415" s="199"/>
      <c r="W415" s="199"/>
      <c r="X415" s="199"/>
      <c r="Y415" s="200"/>
      <c r="Z415" s="213"/>
      <c r="AA415" s="201"/>
      <c r="AU415" s="11" t="s">
        <v>139</v>
      </c>
      <c r="AV415" s="11" t="s">
        <v>79</v>
      </c>
    </row>
    <row r="416" spans="2:66" s="1" customFormat="1" ht="22.5" customHeight="1">
      <c r="B416" s="27"/>
      <c r="C416" s="154" t="s">
        <v>946</v>
      </c>
      <c r="D416" s="154" t="s">
        <v>132</v>
      </c>
      <c r="E416" s="155" t="s">
        <v>947</v>
      </c>
      <c r="F416" s="156" t="s">
        <v>948</v>
      </c>
      <c r="G416" s="157" t="s">
        <v>135</v>
      </c>
      <c r="H416" s="158">
        <v>1</v>
      </c>
      <c r="I416" s="159">
        <v>0</v>
      </c>
      <c r="J416" s="159">
        <v>734</v>
      </c>
      <c r="K416" s="159">
        <f>ROUND(P416*H416,2)</f>
        <v>734</v>
      </c>
      <c r="L416" s="156" t="s">
        <v>136</v>
      </c>
      <c r="M416" s="181" t="str">
        <f t="shared" si="21"/>
        <v>Cena zvýšena</v>
      </c>
      <c r="N416" s="192" t="s">
        <v>1</v>
      </c>
      <c r="O416" s="193" t="s">
        <v>40</v>
      </c>
      <c r="P416" s="194">
        <f>I416+J416</f>
        <v>734</v>
      </c>
      <c r="Q416" s="194">
        <f>ROUND(I416*H416,2)</f>
        <v>0</v>
      </c>
      <c r="R416" s="194">
        <f>ROUND(J416*H416,2)</f>
        <v>734</v>
      </c>
      <c r="S416" s="195">
        <v>0</v>
      </c>
      <c r="T416" s="195">
        <f>S416*H416</f>
        <v>0</v>
      </c>
      <c r="U416" s="195">
        <v>0</v>
      </c>
      <c r="V416" s="195">
        <f>U416*H416</f>
        <v>0</v>
      </c>
      <c r="W416" s="195">
        <v>0</v>
      </c>
      <c r="X416" s="195">
        <f>W416*H416</f>
        <v>0</v>
      </c>
      <c r="Y416" s="196" t="s">
        <v>1</v>
      </c>
      <c r="Z416" s="213">
        <f t="shared" si="20"/>
        <v>3.0000000000000027</v>
      </c>
      <c r="AA416" s="197">
        <v>756.02</v>
      </c>
      <c r="AS416" s="11" t="s">
        <v>137</v>
      </c>
      <c r="AU416" s="11" t="s">
        <v>132</v>
      </c>
      <c r="AV416" s="11" t="s">
        <v>79</v>
      </c>
      <c r="AZ416" s="11" t="s">
        <v>130</v>
      </c>
      <c r="BF416" s="164">
        <f>IF(O416="základní",K416,0)</f>
        <v>734</v>
      </c>
      <c r="BG416" s="164">
        <f>IF(O416="snížená",K416,0)</f>
        <v>0</v>
      </c>
      <c r="BH416" s="164">
        <f>IF(O416="zákl. přenesená",K416,0)</f>
        <v>0</v>
      </c>
      <c r="BI416" s="164">
        <f>IF(O416="sníž. přenesená",K416,0)</f>
        <v>0</v>
      </c>
      <c r="BJ416" s="164">
        <f>IF(O416="nulová",K416,0)</f>
        <v>0</v>
      </c>
      <c r="BK416" s="11" t="s">
        <v>79</v>
      </c>
      <c r="BL416" s="164">
        <f>ROUND(P416*H416,2)</f>
        <v>734</v>
      </c>
      <c r="BM416" s="11" t="s">
        <v>137</v>
      </c>
      <c r="BN416" s="11" t="s">
        <v>949</v>
      </c>
    </row>
    <row r="417" spans="2:66" s="1" customFormat="1" ht="19.5">
      <c r="B417" s="27"/>
      <c r="C417" s="28"/>
      <c r="D417" s="165" t="s">
        <v>139</v>
      </c>
      <c r="E417" s="28"/>
      <c r="F417" s="166" t="s">
        <v>950</v>
      </c>
      <c r="G417" s="28"/>
      <c r="H417" s="28"/>
      <c r="I417" s="28"/>
      <c r="J417" s="28"/>
      <c r="K417" s="28"/>
      <c r="L417" s="28"/>
      <c r="M417" s="181"/>
      <c r="N417" s="198"/>
      <c r="O417" s="199"/>
      <c r="P417" s="199"/>
      <c r="Q417" s="199"/>
      <c r="R417" s="199"/>
      <c r="S417" s="199"/>
      <c r="T417" s="199"/>
      <c r="U417" s="199"/>
      <c r="V417" s="199"/>
      <c r="W417" s="199"/>
      <c r="X417" s="199"/>
      <c r="Y417" s="200"/>
      <c r="Z417" s="213"/>
      <c r="AA417" s="201"/>
      <c r="AU417" s="11" t="s">
        <v>139</v>
      </c>
      <c r="AV417" s="11" t="s">
        <v>79</v>
      </c>
    </row>
    <row r="418" spans="2:66" s="1" customFormat="1" ht="22.5" customHeight="1">
      <c r="B418" s="27"/>
      <c r="C418" s="154" t="s">
        <v>951</v>
      </c>
      <c r="D418" s="154" t="s">
        <v>132</v>
      </c>
      <c r="E418" s="155" t="s">
        <v>952</v>
      </c>
      <c r="F418" s="156" t="s">
        <v>953</v>
      </c>
      <c r="G418" s="157" t="s">
        <v>135</v>
      </c>
      <c r="H418" s="158">
        <v>1</v>
      </c>
      <c r="I418" s="159">
        <v>0</v>
      </c>
      <c r="J418" s="159">
        <v>1380</v>
      </c>
      <c r="K418" s="159">
        <f>ROUND(P418*H418,2)</f>
        <v>1380</v>
      </c>
      <c r="L418" s="156" t="s">
        <v>136</v>
      </c>
      <c r="M418" s="181" t="str">
        <f t="shared" si="21"/>
        <v>Cena zvýšena</v>
      </c>
      <c r="N418" s="192" t="s">
        <v>1</v>
      </c>
      <c r="O418" s="193" t="s">
        <v>40</v>
      </c>
      <c r="P418" s="194">
        <f>I418+J418</f>
        <v>1380</v>
      </c>
      <c r="Q418" s="194">
        <f>ROUND(I418*H418,2)</f>
        <v>0</v>
      </c>
      <c r="R418" s="194">
        <f>ROUND(J418*H418,2)</f>
        <v>1380</v>
      </c>
      <c r="S418" s="195">
        <v>0</v>
      </c>
      <c r="T418" s="195">
        <f>S418*H418</f>
        <v>0</v>
      </c>
      <c r="U418" s="195">
        <v>0</v>
      </c>
      <c r="V418" s="195">
        <f>U418*H418</f>
        <v>0</v>
      </c>
      <c r="W418" s="195">
        <v>0</v>
      </c>
      <c r="X418" s="195">
        <f>W418*H418</f>
        <v>0</v>
      </c>
      <c r="Y418" s="196" t="s">
        <v>1</v>
      </c>
      <c r="Z418" s="213">
        <f t="shared" si="20"/>
        <v>3.0000000000000027</v>
      </c>
      <c r="AA418" s="197">
        <v>1421.4</v>
      </c>
      <c r="AS418" s="11" t="s">
        <v>137</v>
      </c>
      <c r="AU418" s="11" t="s">
        <v>132</v>
      </c>
      <c r="AV418" s="11" t="s">
        <v>79</v>
      </c>
      <c r="AZ418" s="11" t="s">
        <v>130</v>
      </c>
      <c r="BF418" s="164">
        <f>IF(O418="základní",K418,0)</f>
        <v>1380</v>
      </c>
      <c r="BG418" s="164">
        <f>IF(O418="snížená",K418,0)</f>
        <v>0</v>
      </c>
      <c r="BH418" s="164">
        <f>IF(O418="zákl. přenesená",K418,0)</f>
        <v>0</v>
      </c>
      <c r="BI418" s="164">
        <f>IF(O418="sníž. přenesená",K418,0)</f>
        <v>0</v>
      </c>
      <c r="BJ418" s="164">
        <f>IF(O418="nulová",K418,0)</f>
        <v>0</v>
      </c>
      <c r="BK418" s="11" t="s">
        <v>79</v>
      </c>
      <c r="BL418" s="164">
        <f>ROUND(P418*H418,2)</f>
        <v>1380</v>
      </c>
      <c r="BM418" s="11" t="s">
        <v>137</v>
      </c>
      <c r="BN418" s="11" t="s">
        <v>954</v>
      </c>
    </row>
    <row r="419" spans="2:66" s="1" customFormat="1" ht="19.5">
      <c r="B419" s="27"/>
      <c r="C419" s="28"/>
      <c r="D419" s="165" t="s">
        <v>139</v>
      </c>
      <c r="E419" s="28"/>
      <c r="F419" s="166" t="s">
        <v>955</v>
      </c>
      <c r="G419" s="28"/>
      <c r="H419" s="28"/>
      <c r="I419" s="28"/>
      <c r="J419" s="28"/>
      <c r="K419" s="28"/>
      <c r="L419" s="28"/>
      <c r="M419" s="181"/>
      <c r="N419" s="198"/>
      <c r="O419" s="199"/>
      <c r="P419" s="199"/>
      <c r="Q419" s="199"/>
      <c r="R419" s="199"/>
      <c r="S419" s="199"/>
      <c r="T419" s="199"/>
      <c r="U419" s="199"/>
      <c r="V419" s="199"/>
      <c r="W419" s="199"/>
      <c r="X419" s="199"/>
      <c r="Y419" s="200"/>
      <c r="Z419" s="213"/>
      <c r="AA419" s="201"/>
      <c r="AU419" s="11" t="s">
        <v>139</v>
      </c>
      <c r="AV419" s="11" t="s">
        <v>79</v>
      </c>
    </row>
    <row r="420" spans="2:66" s="1" customFormat="1" ht="22.5" customHeight="1">
      <c r="B420" s="27"/>
      <c r="C420" s="154" t="s">
        <v>956</v>
      </c>
      <c r="D420" s="154" t="s">
        <v>132</v>
      </c>
      <c r="E420" s="155" t="s">
        <v>957</v>
      </c>
      <c r="F420" s="156" t="s">
        <v>958</v>
      </c>
      <c r="G420" s="157" t="s">
        <v>135</v>
      </c>
      <c r="H420" s="158">
        <v>1</v>
      </c>
      <c r="I420" s="159">
        <v>0</v>
      </c>
      <c r="J420" s="159">
        <v>1380</v>
      </c>
      <c r="K420" s="159">
        <f>ROUND(P420*H420,2)</f>
        <v>1380</v>
      </c>
      <c r="L420" s="156" t="s">
        <v>136</v>
      </c>
      <c r="M420" s="181" t="str">
        <f t="shared" si="21"/>
        <v>Cena zvýšena</v>
      </c>
      <c r="N420" s="192" t="s">
        <v>1</v>
      </c>
      <c r="O420" s="193" t="s">
        <v>40</v>
      </c>
      <c r="P420" s="194">
        <f>I420+J420</f>
        <v>1380</v>
      </c>
      <c r="Q420" s="194">
        <f>ROUND(I420*H420,2)</f>
        <v>0</v>
      </c>
      <c r="R420" s="194">
        <f>ROUND(J420*H420,2)</f>
        <v>1380</v>
      </c>
      <c r="S420" s="195">
        <v>0</v>
      </c>
      <c r="T420" s="195">
        <f>S420*H420</f>
        <v>0</v>
      </c>
      <c r="U420" s="195">
        <v>0</v>
      </c>
      <c r="V420" s="195">
        <f>U420*H420</f>
        <v>0</v>
      </c>
      <c r="W420" s="195">
        <v>0</v>
      </c>
      <c r="X420" s="195">
        <f>W420*H420</f>
        <v>0</v>
      </c>
      <c r="Y420" s="196" t="s">
        <v>1</v>
      </c>
      <c r="Z420" s="213">
        <f t="shared" si="20"/>
        <v>3.0000000000000027</v>
      </c>
      <c r="AA420" s="197">
        <v>1421.4</v>
      </c>
      <c r="AS420" s="11" t="s">
        <v>137</v>
      </c>
      <c r="AU420" s="11" t="s">
        <v>132</v>
      </c>
      <c r="AV420" s="11" t="s">
        <v>79</v>
      </c>
      <c r="AZ420" s="11" t="s">
        <v>130</v>
      </c>
      <c r="BF420" s="164">
        <f>IF(O420="základní",K420,0)</f>
        <v>1380</v>
      </c>
      <c r="BG420" s="164">
        <f>IF(O420="snížená",K420,0)</f>
        <v>0</v>
      </c>
      <c r="BH420" s="164">
        <f>IF(O420="zákl. přenesená",K420,0)</f>
        <v>0</v>
      </c>
      <c r="BI420" s="164">
        <f>IF(O420="sníž. přenesená",K420,0)</f>
        <v>0</v>
      </c>
      <c r="BJ420" s="164">
        <f>IF(O420="nulová",K420,0)</f>
        <v>0</v>
      </c>
      <c r="BK420" s="11" t="s">
        <v>79</v>
      </c>
      <c r="BL420" s="164">
        <f>ROUND(P420*H420,2)</f>
        <v>1380</v>
      </c>
      <c r="BM420" s="11" t="s">
        <v>137</v>
      </c>
      <c r="BN420" s="11" t="s">
        <v>959</v>
      </c>
    </row>
    <row r="421" spans="2:66" s="1" customFormat="1" ht="19.5">
      <c r="B421" s="27"/>
      <c r="C421" s="28"/>
      <c r="D421" s="165" t="s">
        <v>139</v>
      </c>
      <c r="E421" s="28"/>
      <c r="F421" s="166" t="s">
        <v>960</v>
      </c>
      <c r="G421" s="28"/>
      <c r="H421" s="28"/>
      <c r="I421" s="28"/>
      <c r="J421" s="28"/>
      <c r="K421" s="28"/>
      <c r="L421" s="28"/>
      <c r="M421" s="181"/>
      <c r="N421" s="198"/>
      <c r="O421" s="199"/>
      <c r="P421" s="199"/>
      <c r="Q421" s="199"/>
      <c r="R421" s="199"/>
      <c r="S421" s="199"/>
      <c r="T421" s="199"/>
      <c r="U421" s="199"/>
      <c r="V421" s="199"/>
      <c r="W421" s="199"/>
      <c r="X421" s="199"/>
      <c r="Y421" s="200"/>
      <c r="Z421" s="213"/>
      <c r="AA421" s="201"/>
      <c r="AU421" s="11" t="s">
        <v>139</v>
      </c>
      <c r="AV421" s="11" t="s">
        <v>79</v>
      </c>
    </row>
    <row r="422" spans="2:66" s="1" customFormat="1" ht="22.5" customHeight="1">
      <c r="B422" s="27"/>
      <c r="C422" s="154" t="s">
        <v>961</v>
      </c>
      <c r="D422" s="154" t="s">
        <v>132</v>
      </c>
      <c r="E422" s="155" t="s">
        <v>962</v>
      </c>
      <c r="F422" s="156" t="s">
        <v>963</v>
      </c>
      <c r="G422" s="157" t="s">
        <v>135</v>
      </c>
      <c r="H422" s="158">
        <v>1</v>
      </c>
      <c r="I422" s="159">
        <v>0</v>
      </c>
      <c r="J422" s="159">
        <v>1050</v>
      </c>
      <c r="K422" s="159">
        <f>ROUND(P422*H422,2)</f>
        <v>1050</v>
      </c>
      <c r="L422" s="156" t="s">
        <v>136</v>
      </c>
      <c r="M422" s="181" t="str">
        <f t="shared" si="21"/>
        <v>Cena zvýšena</v>
      </c>
      <c r="N422" s="192" t="s">
        <v>1</v>
      </c>
      <c r="O422" s="193" t="s">
        <v>40</v>
      </c>
      <c r="P422" s="194">
        <f>I422+J422</f>
        <v>1050</v>
      </c>
      <c r="Q422" s="194">
        <f>ROUND(I422*H422,2)</f>
        <v>0</v>
      </c>
      <c r="R422" s="194">
        <f>ROUND(J422*H422,2)</f>
        <v>1050</v>
      </c>
      <c r="S422" s="195">
        <v>0</v>
      </c>
      <c r="T422" s="195">
        <f>S422*H422</f>
        <v>0</v>
      </c>
      <c r="U422" s="195">
        <v>0</v>
      </c>
      <c r="V422" s="195">
        <f>U422*H422</f>
        <v>0</v>
      </c>
      <c r="W422" s="195">
        <v>0</v>
      </c>
      <c r="X422" s="195">
        <f>W422*H422</f>
        <v>0</v>
      </c>
      <c r="Y422" s="196" t="s">
        <v>1</v>
      </c>
      <c r="Z422" s="213">
        <f t="shared" si="20"/>
        <v>3.0000000000000027</v>
      </c>
      <c r="AA422" s="197">
        <v>1081.5</v>
      </c>
      <c r="AS422" s="11" t="s">
        <v>137</v>
      </c>
      <c r="AU422" s="11" t="s">
        <v>132</v>
      </c>
      <c r="AV422" s="11" t="s">
        <v>79</v>
      </c>
      <c r="AZ422" s="11" t="s">
        <v>130</v>
      </c>
      <c r="BF422" s="164">
        <f>IF(O422="základní",K422,0)</f>
        <v>1050</v>
      </c>
      <c r="BG422" s="164">
        <f>IF(O422="snížená",K422,0)</f>
        <v>0</v>
      </c>
      <c r="BH422" s="164">
        <f>IF(O422="zákl. přenesená",K422,0)</f>
        <v>0</v>
      </c>
      <c r="BI422" s="164">
        <f>IF(O422="sníž. přenesená",K422,0)</f>
        <v>0</v>
      </c>
      <c r="BJ422" s="164">
        <f>IF(O422="nulová",K422,0)</f>
        <v>0</v>
      </c>
      <c r="BK422" s="11" t="s">
        <v>79</v>
      </c>
      <c r="BL422" s="164">
        <f>ROUND(P422*H422,2)</f>
        <v>1050</v>
      </c>
      <c r="BM422" s="11" t="s">
        <v>137</v>
      </c>
      <c r="BN422" s="11" t="s">
        <v>964</v>
      </c>
    </row>
    <row r="423" spans="2:66" s="1" customFormat="1" ht="19.5">
      <c r="B423" s="27"/>
      <c r="C423" s="28"/>
      <c r="D423" s="165" t="s">
        <v>139</v>
      </c>
      <c r="E423" s="28"/>
      <c r="F423" s="166" t="s">
        <v>965</v>
      </c>
      <c r="G423" s="28"/>
      <c r="H423" s="28"/>
      <c r="I423" s="28"/>
      <c r="J423" s="28"/>
      <c r="K423" s="28"/>
      <c r="L423" s="28"/>
      <c r="M423" s="181"/>
      <c r="N423" s="198"/>
      <c r="O423" s="199"/>
      <c r="P423" s="199"/>
      <c r="Q423" s="199"/>
      <c r="R423" s="199"/>
      <c r="S423" s="199"/>
      <c r="T423" s="199"/>
      <c r="U423" s="199"/>
      <c r="V423" s="199"/>
      <c r="W423" s="199"/>
      <c r="X423" s="199"/>
      <c r="Y423" s="200"/>
      <c r="Z423" s="213"/>
      <c r="AA423" s="201"/>
      <c r="AU423" s="11" t="s">
        <v>139</v>
      </c>
      <c r="AV423" s="11" t="s">
        <v>79</v>
      </c>
    </row>
    <row r="424" spans="2:66" s="1" customFormat="1" ht="22.5" customHeight="1">
      <c r="B424" s="27"/>
      <c r="C424" s="154" t="s">
        <v>966</v>
      </c>
      <c r="D424" s="154" t="s">
        <v>132</v>
      </c>
      <c r="E424" s="155" t="s">
        <v>967</v>
      </c>
      <c r="F424" s="156" t="s">
        <v>968</v>
      </c>
      <c r="G424" s="157" t="s">
        <v>135</v>
      </c>
      <c r="H424" s="158">
        <v>1</v>
      </c>
      <c r="I424" s="159">
        <v>0</v>
      </c>
      <c r="J424" s="159">
        <v>1080</v>
      </c>
      <c r="K424" s="159">
        <f>ROUND(P424*H424,2)</f>
        <v>1080</v>
      </c>
      <c r="L424" s="156" t="s">
        <v>136</v>
      </c>
      <c r="M424" s="181" t="str">
        <f t="shared" si="21"/>
        <v>Cena zvýšena</v>
      </c>
      <c r="N424" s="192" t="s">
        <v>1</v>
      </c>
      <c r="O424" s="193" t="s">
        <v>40</v>
      </c>
      <c r="P424" s="194">
        <f>I424+J424</f>
        <v>1080</v>
      </c>
      <c r="Q424" s="194">
        <f>ROUND(I424*H424,2)</f>
        <v>0</v>
      </c>
      <c r="R424" s="194">
        <f>ROUND(J424*H424,2)</f>
        <v>1080</v>
      </c>
      <c r="S424" s="195">
        <v>0</v>
      </c>
      <c r="T424" s="195">
        <f>S424*H424</f>
        <v>0</v>
      </c>
      <c r="U424" s="195">
        <v>0</v>
      </c>
      <c r="V424" s="195">
        <f>U424*H424</f>
        <v>0</v>
      </c>
      <c r="W424" s="195">
        <v>0</v>
      </c>
      <c r="X424" s="195">
        <f>W424*H424</f>
        <v>0</v>
      </c>
      <c r="Y424" s="196" t="s">
        <v>1</v>
      </c>
      <c r="Z424" s="213">
        <f t="shared" si="20"/>
        <v>3.0000000000000027</v>
      </c>
      <c r="AA424" s="197">
        <v>1112.4000000000001</v>
      </c>
      <c r="AS424" s="11" t="s">
        <v>137</v>
      </c>
      <c r="AU424" s="11" t="s">
        <v>132</v>
      </c>
      <c r="AV424" s="11" t="s">
        <v>79</v>
      </c>
      <c r="AZ424" s="11" t="s">
        <v>130</v>
      </c>
      <c r="BF424" s="164">
        <f>IF(O424="základní",K424,0)</f>
        <v>1080</v>
      </c>
      <c r="BG424" s="164">
        <f>IF(O424="snížená",K424,0)</f>
        <v>0</v>
      </c>
      <c r="BH424" s="164">
        <f>IF(O424="zákl. přenesená",K424,0)</f>
        <v>0</v>
      </c>
      <c r="BI424" s="164">
        <f>IF(O424="sníž. přenesená",K424,0)</f>
        <v>0</v>
      </c>
      <c r="BJ424" s="164">
        <f>IF(O424="nulová",K424,0)</f>
        <v>0</v>
      </c>
      <c r="BK424" s="11" t="s">
        <v>79</v>
      </c>
      <c r="BL424" s="164">
        <f>ROUND(P424*H424,2)</f>
        <v>1080</v>
      </c>
      <c r="BM424" s="11" t="s">
        <v>137</v>
      </c>
      <c r="BN424" s="11" t="s">
        <v>969</v>
      </c>
    </row>
    <row r="425" spans="2:66" s="1" customFormat="1" ht="19.5">
      <c r="B425" s="27"/>
      <c r="C425" s="28"/>
      <c r="D425" s="165" t="s">
        <v>139</v>
      </c>
      <c r="E425" s="28"/>
      <c r="F425" s="166" t="s">
        <v>970</v>
      </c>
      <c r="G425" s="28"/>
      <c r="H425" s="28"/>
      <c r="I425" s="28"/>
      <c r="J425" s="28"/>
      <c r="K425" s="28"/>
      <c r="L425" s="28"/>
      <c r="M425" s="181"/>
      <c r="N425" s="198"/>
      <c r="O425" s="199"/>
      <c r="P425" s="199"/>
      <c r="Q425" s="199"/>
      <c r="R425" s="199"/>
      <c r="S425" s="199"/>
      <c r="T425" s="199"/>
      <c r="U425" s="199"/>
      <c r="V425" s="199"/>
      <c r="W425" s="199"/>
      <c r="X425" s="199"/>
      <c r="Y425" s="200"/>
      <c r="Z425" s="213"/>
      <c r="AA425" s="201"/>
      <c r="AU425" s="11" t="s">
        <v>139</v>
      </c>
      <c r="AV425" s="11" t="s">
        <v>79</v>
      </c>
    </row>
    <row r="426" spans="2:66" s="1" customFormat="1" ht="22.5" customHeight="1">
      <c r="B426" s="27"/>
      <c r="C426" s="154" t="s">
        <v>971</v>
      </c>
      <c r="D426" s="154" t="s">
        <v>132</v>
      </c>
      <c r="E426" s="155" t="s">
        <v>972</v>
      </c>
      <c r="F426" s="156" t="s">
        <v>973</v>
      </c>
      <c r="G426" s="157" t="s">
        <v>135</v>
      </c>
      <c r="H426" s="158">
        <v>1</v>
      </c>
      <c r="I426" s="159">
        <v>0</v>
      </c>
      <c r="J426" s="159">
        <v>1040</v>
      </c>
      <c r="K426" s="159">
        <f>ROUND(P426*H426,2)</f>
        <v>1040</v>
      </c>
      <c r="L426" s="156" t="s">
        <v>136</v>
      </c>
      <c r="M426" s="181" t="str">
        <f t="shared" si="21"/>
        <v>Cena zvýšena</v>
      </c>
      <c r="N426" s="192" t="s">
        <v>1</v>
      </c>
      <c r="O426" s="193" t="s">
        <v>40</v>
      </c>
      <c r="P426" s="194">
        <f>I426+J426</f>
        <v>1040</v>
      </c>
      <c r="Q426" s="194">
        <f>ROUND(I426*H426,2)</f>
        <v>0</v>
      </c>
      <c r="R426" s="194">
        <f>ROUND(J426*H426,2)</f>
        <v>1040</v>
      </c>
      <c r="S426" s="195">
        <v>0</v>
      </c>
      <c r="T426" s="195">
        <f>S426*H426</f>
        <v>0</v>
      </c>
      <c r="U426" s="195">
        <v>0</v>
      </c>
      <c r="V426" s="195">
        <f>U426*H426</f>
        <v>0</v>
      </c>
      <c r="W426" s="195">
        <v>0</v>
      </c>
      <c r="X426" s="195">
        <f>W426*H426</f>
        <v>0</v>
      </c>
      <c r="Y426" s="196" t="s">
        <v>1</v>
      </c>
      <c r="Z426" s="213">
        <f t="shared" si="20"/>
        <v>3.0000000000000027</v>
      </c>
      <c r="AA426" s="197">
        <v>1071.2</v>
      </c>
      <c r="AS426" s="11" t="s">
        <v>137</v>
      </c>
      <c r="AU426" s="11" t="s">
        <v>132</v>
      </c>
      <c r="AV426" s="11" t="s">
        <v>79</v>
      </c>
      <c r="AZ426" s="11" t="s">
        <v>130</v>
      </c>
      <c r="BF426" s="164">
        <f>IF(O426="základní",K426,0)</f>
        <v>1040</v>
      </c>
      <c r="BG426" s="164">
        <f>IF(O426="snížená",K426,0)</f>
        <v>0</v>
      </c>
      <c r="BH426" s="164">
        <f>IF(O426="zákl. přenesená",K426,0)</f>
        <v>0</v>
      </c>
      <c r="BI426" s="164">
        <f>IF(O426="sníž. přenesená",K426,0)</f>
        <v>0</v>
      </c>
      <c r="BJ426" s="164">
        <f>IF(O426="nulová",K426,0)</f>
        <v>0</v>
      </c>
      <c r="BK426" s="11" t="s">
        <v>79</v>
      </c>
      <c r="BL426" s="164">
        <f>ROUND(P426*H426,2)</f>
        <v>1040</v>
      </c>
      <c r="BM426" s="11" t="s">
        <v>137</v>
      </c>
      <c r="BN426" s="11" t="s">
        <v>974</v>
      </c>
    </row>
    <row r="427" spans="2:66" s="1" customFormat="1" ht="19.5">
      <c r="B427" s="27"/>
      <c r="C427" s="28"/>
      <c r="D427" s="165" t="s">
        <v>139</v>
      </c>
      <c r="E427" s="28"/>
      <c r="F427" s="166" t="s">
        <v>975</v>
      </c>
      <c r="G427" s="28"/>
      <c r="H427" s="28"/>
      <c r="I427" s="28"/>
      <c r="J427" s="28"/>
      <c r="K427" s="28"/>
      <c r="L427" s="28"/>
      <c r="M427" s="181"/>
      <c r="N427" s="198"/>
      <c r="O427" s="199"/>
      <c r="P427" s="199"/>
      <c r="Q427" s="199"/>
      <c r="R427" s="199"/>
      <c r="S427" s="199"/>
      <c r="T427" s="199"/>
      <c r="U427" s="199"/>
      <c r="V427" s="199"/>
      <c r="W427" s="199"/>
      <c r="X427" s="199"/>
      <c r="Y427" s="200"/>
      <c r="Z427" s="213"/>
      <c r="AA427" s="201"/>
      <c r="AU427" s="11" t="s">
        <v>139</v>
      </c>
      <c r="AV427" s="11" t="s">
        <v>79</v>
      </c>
    </row>
    <row r="428" spans="2:66" s="1" customFormat="1" ht="22.5" customHeight="1">
      <c r="B428" s="27"/>
      <c r="C428" s="154" t="s">
        <v>976</v>
      </c>
      <c r="D428" s="154" t="s">
        <v>132</v>
      </c>
      <c r="E428" s="155" t="s">
        <v>977</v>
      </c>
      <c r="F428" s="156" t="s">
        <v>978</v>
      </c>
      <c r="G428" s="157" t="s">
        <v>135</v>
      </c>
      <c r="H428" s="158">
        <v>1</v>
      </c>
      <c r="I428" s="159">
        <v>0</v>
      </c>
      <c r="J428" s="159">
        <v>629</v>
      </c>
      <c r="K428" s="159">
        <f>ROUND(P428*H428,2)</f>
        <v>629</v>
      </c>
      <c r="L428" s="156" t="s">
        <v>136</v>
      </c>
      <c r="M428" s="181" t="str">
        <f t="shared" si="21"/>
        <v>Cena zvýšena</v>
      </c>
      <c r="N428" s="192" t="s">
        <v>1</v>
      </c>
      <c r="O428" s="193" t="s">
        <v>40</v>
      </c>
      <c r="P428" s="194">
        <f>I428+J428</f>
        <v>629</v>
      </c>
      <c r="Q428" s="194">
        <f>ROUND(I428*H428,2)</f>
        <v>0</v>
      </c>
      <c r="R428" s="194">
        <f>ROUND(J428*H428,2)</f>
        <v>629</v>
      </c>
      <c r="S428" s="195">
        <v>0</v>
      </c>
      <c r="T428" s="195">
        <f>S428*H428</f>
        <v>0</v>
      </c>
      <c r="U428" s="195">
        <v>0</v>
      </c>
      <c r="V428" s="195">
        <f>U428*H428</f>
        <v>0</v>
      </c>
      <c r="W428" s="195">
        <v>0</v>
      </c>
      <c r="X428" s="195">
        <f>W428*H428</f>
        <v>0</v>
      </c>
      <c r="Y428" s="196" t="s">
        <v>1</v>
      </c>
      <c r="Z428" s="213">
        <f t="shared" ref="Z428:Z490" si="22">SUM((AA428/K428-1)*100)</f>
        <v>3.0000000000000027</v>
      </c>
      <c r="AA428" s="197">
        <v>647.87</v>
      </c>
      <c r="AS428" s="11" t="s">
        <v>137</v>
      </c>
      <c r="AU428" s="11" t="s">
        <v>132</v>
      </c>
      <c r="AV428" s="11" t="s">
        <v>79</v>
      </c>
      <c r="AZ428" s="11" t="s">
        <v>130</v>
      </c>
      <c r="BF428" s="164">
        <f>IF(O428="základní",K428,0)</f>
        <v>629</v>
      </c>
      <c r="BG428" s="164">
        <f>IF(O428="snížená",K428,0)</f>
        <v>0</v>
      </c>
      <c r="BH428" s="164">
        <f>IF(O428="zákl. přenesená",K428,0)</f>
        <v>0</v>
      </c>
      <c r="BI428" s="164">
        <f>IF(O428="sníž. přenesená",K428,0)</f>
        <v>0</v>
      </c>
      <c r="BJ428" s="164">
        <f>IF(O428="nulová",K428,0)</f>
        <v>0</v>
      </c>
      <c r="BK428" s="11" t="s">
        <v>79</v>
      </c>
      <c r="BL428" s="164">
        <f>ROUND(P428*H428,2)</f>
        <v>629</v>
      </c>
      <c r="BM428" s="11" t="s">
        <v>137</v>
      </c>
      <c r="BN428" s="11" t="s">
        <v>979</v>
      </c>
    </row>
    <row r="429" spans="2:66" s="1" customFormat="1" ht="19.5">
      <c r="B429" s="27"/>
      <c r="C429" s="28"/>
      <c r="D429" s="165" t="s">
        <v>139</v>
      </c>
      <c r="E429" s="28"/>
      <c r="F429" s="166" t="s">
        <v>980</v>
      </c>
      <c r="G429" s="28"/>
      <c r="H429" s="28"/>
      <c r="I429" s="28"/>
      <c r="J429" s="28"/>
      <c r="K429" s="28"/>
      <c r="L429" s="28"/>
      <c r="M429" s="181"/>
      <c r="N429" s="198"/>
      <c r="O429" s="199"/>
      <c r="P429" s="199"/>
      <c r="Q429" s="199"/>
      <c r="R429" s="199"/>
      <c r="S429" s="199"/>
      <c r="T429" s="199"/>
      <c r="U429" s="199"/>
      <c r="V429" s="199"/>
      <c r="W429" s="199"/>
      <c r="X429" s="199"/>
      <c r="Y429" s="200"/>
      <c r="Z429" s="213"/>
      <c r="AA429" s="201"/>
      <c r="AU429" s="11" t="s">
        <v>139</v>
      </c>
      <c r="AV429" s="11" t="s">
        <v>79</v>
      </c>
    </row>
    <row r="430" spans="2:66" s="1" customFormat="1" ht="22.5" customHeight="1">
      <c r="B430" s="27"/>
      <c r="C430" s="154" t="s">
        <v>981</v>
      </c>
      <c r="D430" s="154" t="s">
        <v>132</v>
      </c>
      <c r="E430" s="155" t="s">
        <v>982</v>
      </c>
      <c r="F430" s="156" t="s">
        <v>983</v>
      </c>
      <c r="G430" s="157" t="s">
        <v>135</v>
      </c>
      <c r="H430" s="158">
        <v>1</v>
      </c>
      <c r="I430" s="159">
        <v>0</v>
      </c>
      <c r="J430" s="159">
        <v>629</v>
      </c>
      <c r="K430" s="159">
        <f>ROUND(P430*H430,2)</f>
        <v>629</v>
      </c>
      <c r="L430" s="156" t="s">
        <v>136</v>
      </c>
      <c r="M430" s="181" t="str">
        <f t="shared" si="21"/>
        <v>Cena zvýšena</v>
      </c>
      <c r="N430" s="192" t="s">
        <v>1</v>
      </c>
      <c r="O430" s="193" t="s">
        <v>40</v>
      </c>
      <c r="P430" s="194">
        <f>I430+J430</f>
        <v>629</v>
      </c>
      <c r="Q430" s="194">
        <f>ROUND(I430*H430,2)</f>
        <v>0</v>
      </c>
      <c r="R430" s="194">
        <f>ROUND(J430*H430,2)</f>
        <v>629</v>
      </c>
      <c r="S430" s="195">
        <v>0</v>
      </c>
      <c r="T430" s="195">
        <f>S430*H430</f>
        <v>0</v>
      </c>
      <c r="U430" s="195">
        <v>0</v>
      </c>
      <c r="V430" s="195">
        <f>U430*H430</f>
        <v>0</v>
      </c>
      <c r="W430" s="195">
        <v>0</v>
      </c>
      <c r="X430" s="195">
        <f>W430*H430</f>
        <v>0</v>
      </c>
      <c r="Y430" s="196" t="s">
        <v>1</v>
      </c>
      <c r="Z430" s="213">
        <f t="shared" si="22"/>
        <v>3.0000000000000027</v>
      </c>
      <c r="AA430" s="197">
        <v>647.87</v>
      </c>
      <c r="AS430" s="11" t="s">
        <v>137</v>
      </c>
      <c r="AU430" s="11" t="s">
        <v>132</v>
      </c>
      <c r="AV430" s="11" t="s">
        <v>79</v>
      </c>
      <c r="AZ430" s="11" t="s">
        <v>130</v>
      </c>
      <c r="BF430" s="164">
        <f>IF(O430="základní",K430,0)</f>
        <v>629</v>
      </c>
      <c r="BG430" s="164">
        <f>IF(O430="snížená",K430,0)</f>
        <v>0</v>
      </c>
      <c r="BH430" s="164">
        <f>IF(O430="zákl. přenesená",K430,0)</f>
        <v>0</v>
      </c>
      <c r="BI430" s="164">
        <f>IF(O430="sníž. přenesená",K430,0)</f>
        <v>0</v>
      </c>
      <c r="BJ430" s="164">
        <f>IF(O430="nulová",K430,0)</f>
        <v>0</v>
      </c>
      <c r="BK430" s="11" t="s">
        <v>79</v>
      </c>
      <c r="BL430" s="164">
        <f>ROUND(P430*H430,2)</f>
        <v>629</v>
      </c>
      <c r="BM430" s="11" t="s">
        <v>137</v>
      </c>
      <c r="BN430" s="11" t="s">
        <v>984</v>
      </c>
    </row>
    <row r="431" spans="2:66" s="1" customFormat="1" ht="19.5">
      <c r="B431" s="27"/>
      <c r="C431" s="28"/>
      <c r="D431" s="165" t="s">
        <v>139</v>
      </c>
      <c r="E431" s="28"/>
      <c r="F431" s="166" t="s">
        <v>985</v>
      </c>
      <c r="G431" s="28"/>
      <c r="H431" s="28"/>
      <c r="I431" s="28"/>
      <c r="J431" s="28"/>
      <c r="K431" s="28"/>
      <c r="L431" s="28"/>
      <c r="M431" s="181"/>
      <c r="N431" s="198"/>
      <c r="O431" s="199"/>
      <c r="P431" s="199"/>
      <c r="Q431" s="199"/>
      <c r="R431" s="199"/>
      <c r="S431" s="199"/>
      <c r="T431" s="199"/>
      <c r="U431" s="199"/>
      <c r="V431" s="199"/>
      <c r="W431" s="199"/>
      <c r="X431" s="199"/>
      <c r="Y431" s="200"/>
      <c r="Z431" s="213"/>
      <c r="AA431" s="201"/>
      <c r="AU431" s="11" t="s">
        <v>139</v>
      </c>
      <c r="AV431" s="11" t="s">
        <v>79</v>
      </c>
    </row>
    <row r="432" spans="2:66" s="1" customFormat="1" ht="22.5" customHeight="1">
      <c r="B432" s="27"/>
      <c r="C432" s="154" t="s">
        <v>986</v>
      </c>
      <c r="D432" s="154" t="s">
        <v>132</v>
      </c>
      <c r="E432" s="155" t="s">
        <v>987</v>
      </c>
      <c r="F432" s="156" t="s">
        <v>988</v>
      </c>
      <c r="G432" s="157" t="s">
        <v>135</v>
      </c>
      <c r="H432" s="158">
        <v>1</v>
      </c>
      <c r="I432" s="159">
        <v>0</v>
      </c>
      <c r="J432" s="159">
        <v>629</v>
      </c>
      <c r="K432" s="159">
        <f>ROUND(P432*H432,2)</f>
        <v>629</v>
      </c>
      <c r="L432" s="156" t="s">
        <v>136</v>
      </c>
      <c r="M432" s="181" t="str">
        <f t="shared" si="21"/>
        <v>Cena zvýšena</v>
      </c>
      <c r="N432" s="192" t="s">
        <v>1</v>
      </c>
      <c r="O432" s="193" t="s">
        <v>40</v>
      </c>
      <c r="P432" s="194">
        <f>I432+J432</f>
        <v>629</v>
      </c>
      <c r="Q432" s="194">
        <f>ROUND(I432*H432,2)</f>
        <v>0</v>
      </c>
      <c r="R432" s="194">
        <f>ROUND(J432*H432,2)</f>
        <v>629</v>
      </c>
      <c r="S432" s="195">
        <v>0</v>
      </c>
      <c r="T432" s="195">
        <f>S432*H432</f>
        <v>0</v>
      </c>
      <c r="U432" s="195">
        <v>0</v>
      </c>
      <c r="V432" s="195">
        <f>U432*H432</f>
        <v>0</v>
      </c>
      <c r="W432" s="195">
        <v>0</v>
      </c>
      <c r="X432" s="195">
        <f>W432*H432</f>
        <v>0</v>
      </c>
      <c r="Y432" s="196" t="s">
        <v>1</v>
      </c>
      <c r="Z432" s="213">
        <f t="shared" si="22"/>
        <v>3.0000000000000027</v>
      </c>
      <c r="AA432" s="197">
        <v>647.87</v>
      </c>
      <c r="AS432" s="11" t="s">
        <v>137</v>
      </c>
      <c r="AU432" s="11" t="s">
        <v>132</v>
      </c>
      <c r="AV432" s="11" t="s">
        <v>79</v>
      </c>
      <c r="AZ432" s="11" t="s">
        <v>130</v>
      </c>
      <c r="BF432" s="164">
        <f>IF(O432="základní",K432,0)</f>
        <v>629</v>
      </c>
      <c r="BG432" s="164">
        <f>IF(O432="snížená",K432,0)</f>
        <v>0</v>
      </c>
      <c r="BH432" s="164">
        <f>IF(O432="zákl. přenesená",K432,0)</f>
        <v>0</v>
      </c>
      <c r="BI432" s="164">
        <f>IF(O432="sníž. přenesená",K432,0)</f>
        <v>0</v>
      </c>
      <c r="BJ432" s="164">
        <f>IF(O432="nulová",K432,0)</f>
        <v>0</v>
      </c>
      <c r="BK432" s="11" t="s">
        <v>79</v>
      </c>
      <c r="BL432" s="164">
        <f>ROUND(P432*H432,2)</f>
        <v>629</v>
      </c>
      <c r="BM432" s="11" t="s">
        <v>137</v>
      </c>
      <c r="BN432" s="11" t="s">
        <v>989</v>
      </c>
    </row>
    <row r="433" spans="2:66" s="1" customFormat="1" ht="19.5">
      <c r="B433" s="27"/>
      <c r="C433" s="28"/>
      <c r="D433" s="165" t="s">
        <v>139</v>
      </c>
      <c r="E433" s="28"/>
      <c r="F433" s="166" t="s">
        <v>990</v>
      </c>
      <c r="G433" s="28"/>
      <c r="H433" s="28"/>
      <c r="I433" s="28"/>
      <c r="J433" s="28"/>
      <c r="K433" s="28"/>
      <c r="L433" s="28"/>
      <c r="M433" s="181"/>
      <c r="N433" s="198"/>
      <c r="O433" s="199"/>
      <c r="P433" s="199"/>
      <c r="Q433" s="199"/>
      <c r="R433" s="199"/>
      <c r="S433" s="199"/>
      <c r="T433" s="199"/>
      <c r="U433" s="199"/>
      <c r="V433" s="199"/>
      <c r="W433" s="199"/>
      <c r="X433" s="199"/>
      <c r="Y433" s="200"/>
      <c r="Z433" s="213"/>
      <c r="AA433" s="201"/>
      <c r="AU433" s="11" t="s">
        <v>139</v>
      </c>
      <c r="AV433" s="11" t="s">
        <v>79</v>
      </c>
    </row>
    <row r="434" spans="2:66" s="1" customFormat="1" ht="22.5" customHeight="1">
      <c r="B434" s="27"/>
      <c r="C434" s="154" t="s">
        <v>991</v>
      </c>
      <c r="D434" s="154" t="s">
        <v>132</v>
      </c>
      <c r="E434" s="155" t="s">
        <v>992</v>
      </c>
      <c r="F434" s="156" t="s">
        <v>993</v>
      </c>
      <c r="G434" s="157" t="s">
        <v>135</v>
      </c>
      <c r="H434" s="158">
        <v>1</v>
      </c>
      <c r="I434" s="159">
        <v>0</v>
      </c>
      <c r="J434" s="159">
        <v>699</v>
      </c>
      <c r="K434" s="159">
        <f>ROUND(P434*H434,2)</f>
        <v>699</v>
      </c>
      <c r="L434" s="156" t="s">
        <v>136</v>
      </c>
      <c r="M434" s="181" t="str">
        <f t="shared" si="21"/>
        <v>Cena zvýšena</v>
      </c>
      <c r="N434" s="192" t="s">
        <v>1</v>
      </c>
      <c r="O434" s="193" t="s">
        <v>40</v>
      </c>
      <c r="P434" s="194">
        <f>I434+J434</f>
        <v>699</v>
      </c>
      <c r="Q434" s="194">
        <f>ROUND(I434*H434,2)</f>
        <v>0</v>
      </c>
      <c r="R434" s="194">
        <f>ROUND(J434*H434,2)</f>
        <v>699</v>
      </c>
      <c r="S434" s="195">
        <v>0</v>
      </c>
      <c r="T434" s="195">
        <f>S434*H434</f>
        <v>0</v>
      </c>
      <c r="U434" s="195">
        <v>0</v>
      </c>
      <c r="V434" s="195">
        <f>U434*H434</f>
        <v>0</v>
      </c>
      <c r="W434" s="195">
        <v>0</v>
      </c>
      <c r="X434" s="195">
        <f>W434*H434</f>
        <v>0</v>
      </c>
      <c r="Y434" s="196" t="s">
        <v>1</v>
      </c>
      <c r="Z434" s="213">
        <f t="shared" si="22"/>
        <v>3.0000000000000027</v>
      </c>
      <c r="AA434" s="197">
        <v>719.97</v>
      </c>
      <c r="AS434" s="11" t="s">
        <v>137</v>
      </c>
      <c r="AU434" s="11" t="s">
        <v>132</v>
      </c>
      <c r="AV434" s="11" t="s">
        <v>79</v>
      </c>
      <c r="AZ434" s="11" t="s">
        <v>130</v>
      </c>
      <c r="BF434" s="164">
        <f>IF(O434="základní",K434,0)</f>
        <v>699</v>
      </c>
      <c r="BG434" s="164">
        <f>IF(O434="snížená",K434,0)</f>
        <v>0</v>
      </c>
      <c r="BH434" s="164">
        <f>IF(O434="zákl. přenesená",K434,0)</f>
        <v>0</v>
      </c>
      <c r="BI434" s="164">
        <f>IF(O434="sníž. přenesená",K434,0)</f>
        <v>0</v>
      </c>
      <c r="BJ434" s="164">
        <f>IF(O434="nulová",K434,0)</f>
        <v>0</v>
      </c>
      <c r="BK434" s="11" t="s">
        <v>79</v>
      </c>
      <c r="BL434" s="164">
        <f>ROUND(P434*H434,2)</f>
        <v>699</v>
      </c>
      <c r="BM434" s="11" t="s">
        <v>137</v>
      </c>
      <c r="BN434" s="11" t="s">
        <v>994</v>
      </c>
    </row>
    <row r="435" spans="2:66" s="1" customFormat="1" ht="19.5">
      <c r="B435" s="27"/>
      <c r="C435" s="28"/>
      <c r="D435" s="165" t="s">
        <v>139</v>
      </c>
      <c r="E435" s="28"/>
      <c r="F435" s="166" t="s">
        <v>995</v>
      </c>
      <c r="G435" s="28"/>
      <c r="H435" s="28"/>
      <c r="I435" s="28"/>
      <c r="J435" s="28"/>
      <c r="K435" s="28"/>
      <c r="L435" s="28"/>
      <c r="M435" s="181"/>
      <c r="N435" s="198"/>
      <c r="O435" s="199"/>
      <c r="P435" s="199"/>
      <c r="Q435" s="199"/>
      <c r="R435" s="199"/>
      <c r="S435" s="199"/>
      <c r="T435" s="199"/>
      <c r="U435" s="199"/>
      <c r="V435" s="199"/>
      <c r="W435" s="199"/>
      <c r="X435" s="199"/>
      <c r="Y435" s="200"/>
      <c r="Z435" s="213"/>
      <c r="AA435" s="201"/>
      <c r="AU435" s="11" t="s">
        <v>139</v>
      </c>
      <c r="AV435" s="11" t="s">
        <v>79</v>
      </c>
    </row>
    <row r="436" spans="2:66" s="1" customFormat="1" ht="22.5" customHeight="1">
      <c r="B436" s="27"/>
      <c r="C436" s="154" t="s">
        <v>996</v>
      </c>
      <c r="D436" s="154" t="s">
        <v>132</v>
      </c>
      <c r="E436" s="155" t="s">
        <v>997</v>
      </c>
      <c r="F436" s="156" t="s">
        <v>998</v>
      </c>
      <c r="G436" s="157" t="s">
        <v>135</v>
      </c>
      <c r="H436" s="158">
        <v>1</v>
      </c>
      <c r="I436" s="159">
        <v>0</v>
      </c>
      <c r="J436" s="159">
        <v>1180</v>
      </c>
      <c r="K436" s="159">
        <f>ROUND(P436*H436,2)</f>
        <v>1180</v>
      </c>
      <c r="L436" s="156" t="s">
        <v>136</v>
      </c>
      <c r="M436" s="181" t="str">
        <f t="shared" si="21"/>
        <v>Cena zvýšena</v>
      </c>
      <c r="N436" s="192" t="s">
        <v>1</v>
      </c>
      <c r="O436" s="193" t="s">
        <v>40</v>
      </c>
      <c r="P436" s="194">
        <f>I436+J436</f>
        <v>1180</v>
      </c>
      <c r="Q436" s="194">
        <f>ROUND(I436*H436,2)</f>
        <v>0</v>
      </c>
      <c r="R436" s="194">
        <f>ROUND(J436*H436,2)</f>
        <v>1180</v>
      </c>
      <c r="S436" s="195">
        <v>0</v>
      </c>
      <c r="T436" s="195">
        <f>S436*H436</f>
        <v>0</v>
      </c>
      <c r="U436" s="195">
        <v>0</v>
      </c>
      <c r="V436" s="195">
        <f>U436*H436</f>
        <v>0</v>
      </c>
      <c r="W436" s="195">
        <v>0</v>
      </c>
      <c r="X436" s="195">
        <f>W436*H436</f>
        <v>0</v>
      </c>
      <c r="Y436" s="196" t="s">
        <v>1</v>
      </c>
      <c r="Z436" s="213">
        <f t="shared" si="22"/>
        <v>3.0000000000000027</v>
      </c>
      <c r="AA436" s="197">
        <v>1215.4000000000001</v>
      </c>
      <c r="AS436" s="11" t="s">
        <v>137</v>
      </c>
      <c r="AU436" s="11" t="s">
        <v>132</v>
      </c>
      <c r="AV436" s="11" t="s">
        <v>79</v>
      </c>
      <c r="AZ436" s="11" t="s">
        <v>130</v>
      </c>
      <c r="BF436" s="164">
        <f>IF(O436="základní",K436,0)</f>
        <v>1180</v>
      </c>
      <c r="BG436" s="164">
        <f>IF(O436="snížená",K436,0)</f>
        <v>0</v>
      </c>
      <c r="BH436" s="164">
        <f>IF(O436="zákl. přenesená",K436,0)</f>
        <v>0</v>
      </c>
      <c r="BI436" s="164">
        <f>IF(O436="sníž. přenesená",K436,0)</f>
        <v>0</v>
      </c>
      <c r="BJ436" s="164">
        <f>IF(O436="nulová",K436,0)</f>
        <v>0</v>
      </c>
      <c r="BK436" s="11" t="s">
        <v>79</v>
      </c>
      <c r="BL436" s="164">
        <f>ROUND(P436*H436,2)</f>
        <v>1180</v>
      </c>
      <c r="BM436" s="11" t="s">
        <v>137</v>
      </c>
      <c r="BN436" s="11" t="s">
        <v>999</v>
      </c>
    </row>
    <row r="437" spans="2:66" s="1" customFormat="1" ht="19.5">
      <c r="B437" s="27"/>
      <c r="C437" s="28"/>
      <c r="D437" s="165" t="s">
        <v>139</v>
      </c>
      <c r="E437" s="28"/>
      <c r="F437" s="166" t="s">
        <v>1000</v>
      </c>
      <c r="G437" s="28"/>
      <c r="H437" s="28"/>
      <c r="I437" s="28"/>
      <c r="J437" s="28"/>
      <c r="K437" s="28"/>
      <c r="L437" s="28"/>
      <c r="M437" s="181"/>
      <c r="N437" s="198"/>
      <c r="O437" s="199"/>
      <c r="P437" s="199"/>
      <c r="Q437" s="199"/>
      <c r="R437" s="199"/>
      <c r="S437" s="199"/>
      <c r="T437" s="199"/>
      <c r="U437" s="199"/>
      <c r="V437" s="199"/>
      <c r="W437" s="199"/>
      <c r="X437" s="199"/>
      <c r="Y437" s="200"/>
      <c r="Z437" s="213"/>
      <c r="AA437" s="201"/>
      <c r="AU437" s="11" t="s">
        <v>139</v>
      </c>
      <c r="AV437" s="11" t="s">
        <v>79</v>
      </c>
    </row>
    <row r="438" spans="2:66" s="1" customFormat="1" ht="22.5" customHeight="1">
      <c r="B438" s="27"/>
      <c r="C438" s="154" t="s">
        <v>1001</v>
      </c>
      <c r="D438" s="154" t="s">
        <v>132</v>
      </c>
      <c r="E438" s="155" t="s">
        <v>1002</v>
      </c>
      <c r="F438" s="156" t="s">
        <v>1003</v>
      </c>
      <c r="G438" s="157" t="s">
        <v>135</v>
      </c>
      <c r="H438" s="158">
        <v>1</v>
      </c>
      <c r="I438" s="159">
        <v>0</v>
      </c>
      <c r="J438" s="159">
        <v>1760</v>
      </c>
      <c r="K438" s="159">
        <f>ROUND(P438*H438,2)</f>
        <v>1760</v>
      </c>
      <c r="L438" s="156" t="s">
        <v>136</v>
      </c>
      <c r="M438" s="181" t="str">
        <f t="shared" si="21"/>
        <v>Cena zvýšena</v>
      </c>
      <c r="N438" s="192" t="s">
        <v>1</v>
      </c>
      <c r="O438" s="193" t="s">
        <v>40</v>
      </c>
      <c r="P438" s="194">
        <f>I438+J438</f>
        <v>1760</v>
      </c>
      <c r="Q438" s="194">
        <f>ROUND(I438*H438,2)</f>
        <v>0</v>
      </c>
      <c r="R438" s="194">
        <f>ROUND(J438*H438,2)</f>
        <v>1760</v>
      </c>
      <c r="S438" s="195">
        <v>0</v>
      </c>
      <c r="T438" s="195">
        <f>S438*H438</f>
        <v>0</v>
      </c>
      <c r="U438" s="195">
        <v>0</v>
      </c>
      <c r="V438" s="195">
        <f>U438*H438</f>
        <v>0</v>
      </c>
      <c r="W438" s="195">
        <v>0</v>
      </c>
      <c r="X438" s="195">
        <f>W438*H438</f>
        <v>0</v>
      </c>
      <c r="Y438" s="196" t="s">
        <v>1</v>
      </c>
      <c r="Z438" s="213">
        <f t="shared" si="22"/>
        <v>3.0000000000000027</v>
      </c>
      <c r="AA438" s="197">
        <v>1812.8</v>
      </c>
      <c r="AS438" s="11" t="s">
        <v>137</v>
      </c>
      <c r="AU438" s="11" t="s">
        <v>132</v>
      </c>
      <c r="AV438" s="11" t="s">
        <v>79</v>
      </c>
      <c r="AZ438" s="11" t="s">
        <v>130</v>
      </c>
      <c r="BF438" s="164">
        <f>IF(O438="základní",K438,0)</f>
        <v>1760</v>
      </c>
      <c r="BG438" s="164">
        <f>IF(O438="snížená",K438,0)</f>
        <v>0</v>
      </c>
      <c r="BH438" s="164">
        <f>IF(O438="zákl. přenesená",K438,0)</f>
        <v>0</v>
      </c>
      <c r="BI438" s="164">
        <f>IF(O438="sníž. přenesená",K438,0)</f>
        <v>0</v>
      </c>
      <c r="BJ438" s="164">
        <f>IF(O438="nulová",K438,0)</f>
        <v>0</v>
      </c>
      <c r="BK438" s="11" t="s">
        <v>79</v>
      </c>
      <c r="BL438" s="164">
        <f>ROUND(P438*H438,2)</f>
        <v>1760</v>
      </c>
      <c r="BM438" s="11" t="s">
        <v>137</v>
      </c>
      <c r="BN438" s="11" t="s">
        <v>1004</v>
      </c>
    </row>
    <row r="439" spans="2:66" s="1" customFormat="1" ht="19.5">
      <c r="B439" s="27"/>
      <c r="C439" s="28"/>
      <c r="D439" s="165" t="s">
        <v>139</v>
      </c>
      <c r="E439" s="28"/>
      <c r="F439" s="166" t="s">
        <v>1005</v>
      </c>
      <c r="G439" s="28"/>
      <c r="H439" s="28"/>
      <c r="I439" s="28"/>
      <c r="J439" s="28"/>
      <c r="K439" s="28"/>
      <c r="L439" s="28"/>
      <c r="M439" s="181"/>
      <c r="N439" s="198"/>
      <c r="O439" s="199"/>
      <c r="P439" s="199"/>
      <c r="Q439" s="199"/>
      <c r="R439" s="199"/>
      <c r="S439" s="199"/>
      <c r="T439" s="199"/>
      <c r="U439" s="199"/>
      <c r="V439" s="199"/>
      <c r="W439" s="199"/>
      <c r="X439" s="199"/>
      <c r="Y439" s="200"/>
      <c r="Z439" s="213"/>
      <c r="AA439" s="201"/>
      <c r="AU439" s="11" t="s">
        <v>139</v>
      </c>
      <c r="AV439" s="11" t="s">
        <v>79</v>
      </c>
    </row>
    <row r="440" spans="2:66" s="1" customFormat="1" ht="22.5" customHeight="1">
      <c r="B440" s="27"/>
      <c r="C440" s="154" t="s">
        <v>1006</v>
      </c>
      <c r="D440" s="154" t="s">
        <v>132</v>
      </c>
      <c r="E440" s="155" t="s">
        <v>1007</v>
      </c>
      <c r="F440" s="156" t="s">
        <v>1008</v>
      </c>
      <c r="G440" s="157" t="s">
        <v>135</v>
      </c>
      <c r="H440" s="158">
        <v>1</v>
      </c>
      <c r="I440" s="159">
        <v>0</v>
      </c>
      <c r="J440" s="159">
        <v>4700</v>
      </c>
      <c r="K440" s="159">
        <f>ROUND(P440*H440,2)</f>
        <v>4700</v>
      </c>
      <c r="L440" s="156" t="s">
        <v>136</v>
      </c>
      <c r="M440" s="181" t="str">
        <f t="shared" si="21"/>
        <v>Cena zvýšena</v>
      </c>
      <c r="N440" s="192" t="s">
        <v>1</v>
      </c>
      <c r="O440" s="193" t="s">
        <v>40</v>
      </c>
      <c r="P440" s="194">
        <f>I440+J440</f>
        <v>4700</v>
      </c>
      <c r="Q440" s="194">
        <f>ROUND(I440*H440,2)</f>
        <v>0</v>
      </c>
      <c r="R440" s="194">
        <f>ROUND(J440*H440,2)</f>
        <v>4700</v>
      </c>
      <c r="S440" s="195">
        <v>0</v>
      </c>
      <c r="T440" s="195">
        <f>S440*H440</f>
        <v>0</v>
      </c>
      <c r="U440" s="195">
        <v>0</v>
      </c>
      <c r="V440" s="195">
        <f>U440*H440</f>
        <v>0</v>
      </c>
      <c r="W440" s="195">
        <v>0</v>
      </c>
      <c r="X440" s="195">
        <f>W440*H440</f>
        <v>0</v>
      </c>
      <c r="Y440" s="196" t="s">
        <v>1</v>
      </c>
      <c r="Z440" s="213">
        <f t="shared" si="22"/>
        <v>3.0000000000000027</v>
      </c>
      <c r="AA440" s="197">
        <v>4841</v>
      </c>
      <c r="AS440" s="11" t="s">
        <v>137</v>
      </c>
      <c r="AU440" s="11" t="s">
        <v>132</v>
      </c>
      <c r="AV440" s="11" t="s">
        <v>79</v>
      </c>
      <c r="AZ440" s="11" t="s">
        <v>130</v>
      </c>
      <c r="BF440" s="164">
        <f>IF(O440="základní",K440,0)</f>
        <v>4700</v>
      </c>
      <c r="BG440" s="164">
        <f>IF(O440="snížená",K440,0)</f>
        <v>0</v>
      </c>
      <c r="BH440" s="164">
        <f>IF(O440="zákl. přenesená",K440,0)</f>
        <v>0</v>
      </c>
      <c r="BI440" s="164">
        <f>IF(O440="sníž. přenesená",K440,0)</f>
        <v>0</v>
      </c>
      <c r="BJ440" s="164">
        <f>IF(O440="nulová",K440,0)</f>
        <v>0</v>
      </c>
      <c r="BK440" s="11" t="s">
        <v>79</v>
      </c>
      <c r="BL440" s="164">
        <f>ROUND(P440*H440,2)</f>
        <v>4700</v>
      </c>
      <c r="BM440" s="11" t="s">
        <v>137</v>
      </c>
      <c r="BN440" s="11" t="s">
        <v>1009</v>
      </c>
    </row>
    <row r="441" spans="2:66" s="1" customFormat="1" ht="19.5">
      <c r="B441" s="27"/>
      <c r="C441" s="28"/>
      <c r="D441" s="165" t="s">
        <v>139</v>
      </c>
      <c r="E441" s="28"/>
      <c r="F441" s="166" t="s">
        <v>1010</v>
      </c>
      <c r="G441" s="28"/>
      <c r="H441" s="28"/>
      <c r="I441" s="28"/>
      <c r="J441" s="28"/>
      <c r="K441" s="28"/>
      <c r="L441" s="28"/>
      <c r="M441" s="181"/>
      <c r="N441" s="198"/>
      <c r="O441" s="199"/>
      <c r="P441" s="199"/>
      <c r="Q441" s="199"/>
      <c r="R441" s="199"/>
      <c r="S441" s="199"/>
      <c r="T441" s="199"/>
      <c r="U441" s="199"/>
      <c r="V441" s="199"/>
      <c r="W441" s="199"/>
      <c r="X441" s="199"/>
      <c r="Y441" s="200"/>
      <c r="Z441" s="213"/>
      <c r="AA441" s="201"/>
      <c r="AU441" s="11" t="s">
        <v>139</v>
      </c>
      <c r="AV441" s="11" t="s">
        <v>79</v>
      </c>
    </row>
    <row r="442" spans="2:66" s="1" customFormat="1" ht="22.5" customHeight="1">
      <c r="B442" s="27"/>
      <c r="C442" s="154" t="s">
        <v>1011</v>
      </c>
      <c r="D442" s="154" t="s">
        <v>132</v>
      </c>
      <c r="E442" s="155" t="s">
        <v>1012</v>
      </c>
      <c r="F442" s="156" t="s">
        <v>1013</v>
      </c>
      <c r="G442" s="157" t="s">
        <v>135</v>
      </c>
      <c r="H442" s="158">
        <v>1</v>
      </c>
      <c r="I442" s="159">
        <v>0</v>
      </c>
      <c r="J442" s="159">
        <v>2680</v>
      </c>
      <c r="K442" s="159">
        <f>ROUND(P442*H442,2)</f>
        <v>2680</v>
      </c>
      <c r="L442" s="156" t="s">
        <v>136</v>
      </c>
      <c r="M442" s="181" t="str">
        <f t="shared" si="21"/>
        <v>Cena zvýšena</v>
      </c>
      <c r="N442" s="192" t="s">
        <v>1</v>
      </c>
      <c r="O442" s="193" t="s">
        <v>40</v>
      </c>
      <c r="P442" s="194">
        <f>I442+J442</f>
        <v>2680</v>
      </c>
      <c r="Q442" s="194">
        <f>ROUND(I442*H442,2)</f>
        <v>0</v>
      </c>
      <c r="R442" s="194">
        <f>ROUND(J442*H442,2)</f>
        <v>2680</v>
      </c>
      <c r="S442" s="195">
        <v>0</v>
      </c>
      <c r="T442" s="195">
        <f>S442*H442</f>
        <v>0</v>
      </c>
      <c r="U442" s="195">
        <v>0</v>
      </c>
      <c r="V442" s="195">
        <f>U442*H442</f>
        <v>0</v>
      </c>
      <c r="W442" s="195">
        <v>0</v>
      </c>
      <c r="X442" s="195">
        <f>W442*H442</f>
        <v>0</v>
      </c>
      <c r="Y442" s="196" t="s">
        <v>1</v>
      </c>
      <c r="Z442" s="213">
        <f t="shared" si="22"/>
        <v>3.0000000000000027</v>
      </c>
      <c r="AA442" s="197">
        <v>2760.4</v>
      </c>
      <c r="AS442" s="11" t="s">
        <v>137</v>
      </c>
      <c r="AU442" s="11" t="s">
        <v>132</v>
      </c>
      <c r="AV442" s="11" t="s">
        <v>79</v>
      </c>
      <c r="AZ442" s="11" t="s">
        <v>130</v>
      </c>
      <c r="BF442" s="164">
        <f>IF(O442="základní",K442,0)</f>
        <v>2680</v>
      </c>
      <c r="BG442" s="164">
        <f>IF(O442="snížená",K442,0)</f>
        <v>0</v>
      </c>
      <c r="BH442" s="164">
        <f>IF(O442="zákl. přenesená",K442,0)</f>
        <v>0</v>
      </c>
      <c r="BI442" s="164">
        <f>IF(O442="sníž. přenesená",K442,0)</f>
        <v>0</v>
      </c>
      <c r="BJ442" s="164">
        <f>IF(O442="nulová",K442,0)</f>
        <v>0</v>
      </c>
      <c r="BK442" s="11" t="s">
        <v>79</v>
      </c>
      <c r="BL442" s="164">
        <f>ROUND(P442*H442,2)</f>
        <v>2680</v>
      </c>
      <c r="BM442" s="11" t="s">
        <v>137</v>
      </c>
      <c r="BN442" s="11" t="s">
        <v>1014</v>
      </c>
    </row>
    <row r="443" spans="2:66" s="1" customFormat="1" ht="19.5">
      <c r="B443" s="27"/>
      <c r="C443" s="28"/>
      <c r="D443" s="165" t="s">
        <v>139</v>
      </c>
      <c r="E443" s="28"/>
      <c r="F443" s="166" t="s">
        <v>1015</v>
      </c>
      <c r="G443" s="28"/>
      <c r="H443" s="28"/>
      <c r="I443" s="28"/>
      <c r="J443" s="28"/>
      <c r="K443" s="28"/>
      <c r="L443" s="28"/>
      <c r="M443" s="181"/>
      <c r="N443" s="198"/>
      <c r="O443" s="199"/>
      <c r="P443" s="199"/>
      <c r="Q443" s="199"/>
      <c r="R443" s="199"/>
      <c r="S443" s="199"/>
      <c r="T443" s="199"/>
      <c r="U443" s="199"/>
      <c r="V443" s="199"/>
      <c r="W443" s="199"/>
      <c r="X443" s="199"/>
      <c r="Y443" s="200"/>
      <c r="Z443" s="213"/>
      <c r="AA443" s="201"/>
      <c r="AU443" s="11" t="s">
        <v>139</v>
      </c>
      <c r="AV443" s="11" t="s">
        <v>79</v>
      </c>
    </row>
    <row r="444" spans="2:66" s="1" customFormat="1" ht="22.5" customHeight="1">
      <c r="B444" s="27"/>
      <c r="C444" s="154" t="s">
        <v>1016</v>
      </c>
      <c r="D444" s="154" t="s">
        <v>132</v>
      </c>
      <c r="E444" s="155" t="s">
        <v>1017</v>
      </c>
      <c r="F444" s="156" t="s">
        <v>1018</v>
      </c>
      <c r="G444" s="157" t="s">
        <v>135</v>
      </c>
      <c r="H444" s="158">
        <v>1</v>
      </c>
      <c r="I444" s="159">
        <v>0</v>
      </c>
      <c r="J444" s="159">
        <v>2050</v>
      </c>
      <c r="K444" s="159">
        <f>ROUND(P444*H444,2)</f>
        <v>2050</v>
      </c>
      <c r="L444" s="156" t="s">
        <v>136</v>
      </c>
      <c r="M444" s="181" t="str">
        <f t="shared" si="21"/>
        <v>Cena zvýšena</v>
      </c>
      <c r="N444" s="192" t="s">
        <v>1</v>
      </c>
      <c r="O444" s="193" t="s">
        <v>40</v>
      </c>
      <c r="P444" s="194">
        <f>I444+J444</f>
        <v>2050</v>
      </c>
      <c r="Q444" s="194">
        <f>ROUND(I444*H444,2)</f>
        <v>0</v>
      </c>
      <c r="R444" s="194">
        <f>ROUND(J444*H444,2)</f>
        <v>2050</v>
      </c>
      <c r="S444" s="195">
        <v>0</v>
      </c>
      <c r="T444" s="195">
        <f>S444*H444</f>
        <v>0</v>
      </c>
      <c r="U444" s="195">
        <v>0</v>
      </c>
      <c r="V444" s="195">
        <f>U444*H444</f>
        <v>0</v>
      </c>
      <c r="W444" s="195">
        <v>0</v>
      </c>
      <c r="X444" s="195">
        <f>W444*H444</f>
        <v>0</v>
      </c>
      <c r="Y444" s="196" t="s">
        <v>1</v>
      </c>
      <c r="Z444" s="213">
        <f t="shared" si="22"/>
        <v>3.0000000000000027</v>
      </c>
      <c r="AA444" s="197">
        <v>2111.5</v>
      </c>
      <c r="AS444" s="11" t="s">
        <v>137</v>
      </c>
      <c r="AU444" s="11" t="s">
        <v>132</v>
      </c>
      <c r="AV444" s="11" t="s">
        <v>79</v>
      </c>
      <c r="AZ444" s="11" t="s">
        <v>130</v>
      </c>
      <c r="BF444" s="164">
        <f>IF(O444="základní",K444,0)</f>
        <v>2050</v>
      </c>
      <c r="BG444" s="164">
        <f>IF(O444="snížená",K444,0)</f>
        <v>0</v>
      </c>
      <c r="BH444" s="164">
        <f>IF(O444="zákl. přenesená",K444,0)</f>
        <v>0</v>
      </c>
      <c r="BI444" s="164">
        <f>IF(O444="sníž. přenesená",K444,0)</f>
        <v>0</v>
      </c>
      <c r="BJ444" s="164">
        <f>IF(O444="nulová",K444,0)</f>
        <v>0</v>
      </c>
      <c r="BK444" s="11" t="s">
        <v>79</v>
      </c>
      <c r="BL444" s="164">
        <f>ROUND(P444*H444,2)</f>
        <v>2050</v>
      </c>
      <c r="BM444" s="11" t="s">
        <v>137</v>
      </c>
      <c r="BN444" s="11" t="s">
        <v>1019</v>
      </c>
    </row>
    <row r="445" spans="2:66" s="1" customFormat="1" ht="19.5">
      <c r="B445" s="27"/>
      <c r="C445" s="28"/>
      <c r="D445" s="165" t="s">
        <v>139</v>
      </c>
      <c r="E445" s="28"/>
      <c r="F445" s="166" t="s">
        <v>1020</v>
      </c>
      <c r="G445" s="28"/>
      <c r="H445" s="28"/>
      <c r="I445" s="28"/>
      <c r="J445" s="28"/>
      <c r="K445" s="28"/>
      <c r="L445" s="28"/>
      <c r="M445" s="181"/>
      <c r="N445" s="198"/>
      <c r="O445" s="199"/>
      <c r="P445" s="199"/>
      <c r="Q445" s="199"/>
      <c r="R445" s="199"/>
      <c r="S445" s="199"/>
      <c r="T445" s="199"/>
      <c r="U445" s="199"/>
      <c r="V445" s="199"/>
      <c r="W445" s="199"/>
      <c r="X445" s="199"/>
      <c r="Y445" s="200"/>
      <c r="Z445" s="213"/>
      <c r="AA445" s="201"/>
      <c r="AU445" s="11" t="s">
        <v>139</v>
      </c>
      <c r="AV445" s="11" t="s">
        <v>79</v>
      </c>
    </row>
    <row r="446" spans="2:66" s="1" customFormat="1" ht="22.5" customHeight="1">
      <c r="B446" s="27"/>
      <c r="C446" s="154" t="s">
        <v>1021</v>
      </c>
      <c r="D446" s="154" t="s">
        <v>132</v>
      </c>
      <c r="E446" s="155" t="s">
        <v>1022</v>
      </c>
      <c r="F446" s="156" t="s">
        <v>1023</v>
      </c>
      <c r="G446" s="157" t="s">
        <v>135</v>
      </c>
      <c r="H446" s="158">
        <v>1</v>
      </c>
      <c r="I446" s="159">
        <v>0</v>
      </c>
      <c r="J446" s="159">
        <v>1180</v>
      </c>
      <c r="K446" s="159">
        <f>ROUND(P446*H446,2)</f>
        <v>1180</v>
      </c>
      <c r="L446" s="156" t="s">
        <v>136</v>
      </c>
      <c r="M446" s="181" t="str">
        <f t="shared" si="21"/>
        <v>Cena zvýšena</v>
      </c>
      <c r="N446" s="192" t="s">
        <v>1</v>
      </c>
      <c r="O446" s="193" t="s">
        <v>40</v>
      </c>
      <c r="P446" s="194">
        <f>I446+J446</f>
        <v>1180</v>
      </c>
      <c r="Q446" s="194">
        <f>ROUND(I446*H446,2)</f>
        <v>0</v>
      </c>
      <c r="R446" s="194">
        <f>ROUND(J446*H446,2)</f>
        <v>1180</v>
      </c>
      <c r="S446" s="195">
        <v>0</v>
      </c>
      <c r="T446" s="195">
        <f>S446*H446</f>
        <v>0</v>
      </c>
      <c r="U446" s="195">
        <v>0</v>
      </c>
      <c r="V446" s="195">
        <f>U446*H446</f>
        <v>0</v>
      </c>
      <c r="W446" s="195">
        <v>0</v>
      </c>
      <c r="X446" s="195">
        <f>W446*H446</f>
        <v>0</v>
      </c>
      <c r="Y446" s="196" t="s">
        <v>1</v>
      </c>
      <c r="Z446" s="213">
        <f t="shared" si="22"/>
        <v>3.0000000000000027</v>
      </c>
      <c r="AA446" s="197">
        <v>1215.4000000000001</v>
      </c>
      <c r="AS446" s="11" t="s">
        <v>137</v>
      </c>
      <c r="AU446" s="11" t="s">
        <v>132</v>
      </c>
      <c r="AV446" s="11" t="s">
        <v>79</v>
      </c>
      <c r="AZ446" s="11" t="s">
        <v>130</v>
      </c>
      <c r="BF446" s="164">
        <f>IF(O446="základní",K446,0)</f>
        <v>1180</v>
      </c>
      <c r="BG446" s="164">
        <f>IF(O446="snížená",K446,0)</f>
        <v>0</v>
      </c>
      <c r="BH446" s="164">
        <f>IF(O446="zákl. přenesená",K446,0)</f>
        <v>0</v>
      </c>
      <c r="BI446" s="164">
        <f>IF(O446="sníž. přenesená",K446,0)</f>
        <v>0</v>
      </c>
      <c r="BJ446" s="164">
        <f>IF(O446="nulová",K446,0)</f>
        <v>0</v>
      </c>
      <c r="BK446" s="11" t="s">
        <v>79</v>
      </c>
      <c r="BL446" s="164">
        <f>ROUND(P446*H446,2)</f>
        <v>1180</v>
      </c>
      <c r="BM446" s="11" t="s">
        <v>137</v>
      </c>
      <c r="BN446" s="11" t="s">
        <v>1024</v>
      </c>
    </row>
    <row r="447" spans="2:66" s="1" customFormat="1" ht="19.5">
      <c r="B447" s="27"/>
      <c r="C447" s="28"/>
      <c r="D447" s="165" t="s">
        <v>139</v>
      </c>
      <c r="E447" s="28"/>
      <c r="F447" s="166" t="s">
        <v>1025</v>
      </c>
      <c r="G447" s="28"/>
      <c r="H447" s="28"/>
      <c r="I447" s="28"/>
      <c r="J447" s="28"/>
      <c r="K447" s="28"/>
      <c r="L447" s="28"/>
      <c r="M447" s="181"/>
      <c r="N447" s="198"/>
      <c r="O447" s="199"/>
      <c r="P447" s="199"/>
      <c r="Q447" s="199"/>
      <c r="R447" s="199"/>
      <c r="S447" s="199"/>
      <c r="T447" s="199"/>
      <c r="U447" s="199"/>
      <c r="V447" s="199"/>
      <c r="W447" s="199"/>
      <c r="X447" s="199"/>
      <c r="Y447" s="200"/>
      <c r="Z447" s="213"/>
      <c r="AA447" s="201"/>
      <c r="AU447" s="11" t="s">
        <v>139</v>
      </c>
      <c r="AV447" s="11" t="s">
        <v>79</v>
      </c>
    </row>
    <row r="448" spans="2:66" s="1" customFormat="1" ht="22.5" customHeight="1">
      <c r="B448" s="27"/>
      <c r="C448" s="154" t="s">
        <v>1026</v>
      </c>
      <c r="D448" s="154" t="s">
        <v>132</v>
      </c>
      <c r="E448" s="155" t="s">
        <v>1027</v>
      </c>
      <c r="F448" s="156" t="s">
        <v>1028</v>
      </c>
      <c r="G448" s="157" t="s">
        <v>135</v>
      </c>
      <c r="H448" s="158">
        <v>1</v>
      </c>
      <c r="I448" s="159">
        <v>0</v>
      </c>
      <c r="J448" s="159">
        <v>838</v>
      </c>
      <c r="K448" s="159">
        <f>ROUND(P448*H448,2)</f>
        <v>838</v>
      </c>
      <c r="L448" s="156" t="s">
        <v>136</v>
      </c>
      <c r="M448" s="181" t="str">
        <f t="shared" si="21"/>
        <v>Cena zvýšena</v>
      </c>
      <c r="N448" s="192" t="s">
        <v>1</v>
      </c>
      <c r="O448" s="193" t="s">
        <v>40</v>
      </c>
      <c r="P448" s="194">
        <f>I448+J448</f>
        <v>838</v>
      </c>
      <c r="Q448" s="194">
        <f>ROUND(I448*H448,2)</f>
        <v>0</v>
      </c>
      <c r="R448" s="194">
        <f>ROUND(J448*H448,2)</f>
        <v>838</v>
      </c>
      <c r="S448" s="195">
        <v>0</v>
      </c>
      <c r="T448" s="195">
        <f>S448*H448</f>
        <v>0</v>
      </c>
      <c r="U448" s="195">
        <v>0</v>
      </c>
      <c r="V448" s="195">
        <f>U448*H448</f>
        <v>0</v>
      </c>
      <c r="W448" s="195">
        <v>0</v>
      </c>
      <c r="X448" s="195">
        <f>W448*H448</f>
        <v>0</v>
      </c>
      <c r="Y448" s="196" t="s">
        <v>1</v>
      </c>
      <c r="Z448" s="213">
        <f t="shared" si="22"/>
        <v>3.0000000000000027</v>
      </c>
      <c r="AA448" s="197">
        <v>863.14</v>
      </c>
      <c r="AS448" s="11" t="s">
        <v>137</v>
      </c>
      <c r="AU448" s="11" t="s">
        <v>132</v>
      </c>
      <c r="AV448" s="11" t="s">
        <v>79</v>
      </c>
      <c r="AZ448" s="11" t="s">
        <v>130</v>
      </c>
      <c r="BF448" s="164">
        <f>IF(O448="základní",K448,0)</f>
        <v>838</v>
      </c>
      <c r="BG448" s="164">
        <f>IF(O448="snížená",K448,0)</f>
        <v>0</v>
      </c>
      <c r="BH448" s="164">
        <f>IF(O448="zákl. přenesená",K448,0)</f>
        <v>0</v>
      </c>
      <c r="BI448" s="164">
        <f>IF(O448="sníž. přenesená",K448,0)</f>
        <v>0</v>
      </c>
      <c r="BJ448" s="164">
        <f>IF(O448="nulová",K448,0)</f>
        <v>0</v>
      </c>
      <c r="BK448" s="11" t="s">
        <v>79</v>
      </c>
      <c r="BL448" s="164">
        <f>ROUND(P448*H448,2)</f>
        <v>838</v>
      </c>
      <c r="BM448" s="11" t="s">
        <v>137</v>
      </c>
      <c r="BN448" s="11" t="s">
        <v>1029</v>
      </c>
    </row>
    <row r="449" spans="2:66" s="1" customFormat="1" ht="19.5">
      <c r="B449" s="27"/>
      <c r="C449" s="28"/>
      <c r="D449" s="165" t="s">
        <v>139</v>
      </c>
      <c r="E449" s="28"/>
      <c r="F449" s="166" t="s">
        <v>1030</v>
      </c>
      <c r="G449" s="28"/>
      <c r="H449" s="28"/>
      <c r="I449" s="28"/>
      <c r="J449" s="28"/>
      <c r="K449" s="28"/>
      <c r="L449" s="28"/>
      <c r="M449" s="181"/>
      <c r="N449" s="198"/>
      <c r="O449" s="199"/>
      <c r="P449" s="199"/>
      <c r="Q449" s="199"/>
      <c r="R449" s="199"/>
      <c r="S449" s="199"/>
      <c r="T449" s="199"/>
      <c r="U449" s="199"/>
      <c r="V449" s="199"/>
      <c r="W449" s="199"/>
      <c r="X449" s="199"/>
      <c r="Y449" s="200"/>
      <c r="Z449" s="213"/>
      <c r="AA449" s="201"/>
      <c r="AU449" s="11" t="s">
        <v>139</v>
      </c>
      <c r="AV449" s="11" t="s">
        <v>79</v>
      </c>
    </row>
    <row r="450" spans="2:66" s="1" customFormat="1" ht="22.5" customHeight="1">
      <c r="B450" s="27"/>
      <c r="C450" s="154" t="s">
        <v>1031</v>
      </c>
      <c r="D450" s="154" t="s">
        <v>132</v>
      </c>
      <c r="E450" s="155" t="s">
        <v>1032</v>
      </c>
      <c r="F450" s="156" t="s">
        <v>1033</v>
      </c>
      <c r="G450" s="157" t="s">
        <v>135</v>
      </c>
      <c r="H450" s="158">
        <v>1</v>
      </c>
      <c r="I450" s="159">
        <v>0</v>
      </c>
      <c r="J450" s="159">
        <v>14100</v>
      </c>
      <c r="K450" s="159">
        <f>ROUND(P450*H450,2)</f>
        <v>14100</v>
      </c>
      <c r="L450" s="156" t="s">
        <v>136</v>
      </c>
      <c r="M450" s="181" t="str">
        <f t="shared" si="21"/>
        <v>Cena zvýšena</v>
      </c>
      <c r="N450" s="192" t="s">
        <v>1</v>
      </c>
      <c r="O450" s="193" t="s">
        <v>40</v>
      </c>
      <c r="P450" s="194">
        <f>I450+J450</f>
        <v>14100</v>
      </c>
      <c r="Q450" s="194">
        <f>ROUND(I450*H450,2)</f>
        <v>0</v>
      </c>
      <c r="R450" s="194">
        <f>ROUND(J450*H450,2)</f>
        <v>14100</v>
      </c>
      <c r="S450" s="195">
        <v>0</v>
      </c>
      <c r="T450" s="195">
        <f>S450*H450</f>
        <v>0</v>
      </c>
      <c r="U450" s="195">
        <v>0</v>
      </c>
      <c r="V450" s="195">
        <f>U450*H450</f>
        <v>0</v>
      </c>
      <c r="W450" s="195">
        <v>0</v>
      </c>
      <c r="X450" s="195">
        <f>W450*H450</f>
        <v>0</v>
      </c>
      <c r="Y450" s="196" t="s">
        <v>1</v>
      </c>
      <c r="Z450" s="213">
        <f t="shared" si="22"/>
        <v>3.0000000000000027</v>
      </c>
      <c r="AA450" s="197">
        <v>14523</v>
      </c>
      <c r="AS450" s="11" t="s">
        <v>137</v>
      </c>
      <c r="AU450" s="11" t="s">
        <v>132</v>
      </c>
      <c r="AV450" s="11" t="s">
        <v>79</v>
      </c>
      <c r="AZ450" s="11" t="s">
        <v>130</v>
      </c>
      <c r="BF450" s="164">
        <f>IF(O450="základní",K450,0)</f>
        <v>14100</v>
      </c>
      <c r="BG450" s="164">
        <f>IF(O450="snížená",K450,0)</f>
        <v>0</v>
      </c>
      <c r="BH450" s="164">
        <f>IF(O450="zákl. přenesená",K450,0)</f>
        <v>0</v>
      </c>
      <c r="BI450" s="164">
        <f>IF(O450="sníž. přenesená",K450,0)</f>
        <v>0</v>
      </c>
      <c r="BJ450" s="164">
        <f>IF(O450="nulová",K450,0)</f>
        <v>0</v>
      </c>
      <c r="BK450" s="11" t="s">
        <v>79</v>
      </c>
      <c r="BL450" s="164">
        <f>ROUND(P450*H450,2)</f>
        <v>14100</v>
      </c>
      <c r="BM450" s="11" t="s">
        <v>137</v>
      </c>
      <c r="BN450" s="11" t="s">
        <v>1034</v>
      </c>
    </row>
    <row r="451" spans="2:66" s="1" customFormat="1" ht="19.5">
      <c r="B451" s="27"/>
      <c r="C451" s="28"/>
      <c r="D451" s="165" t="s">
        <v>139</v>
      </c>
      <c r="E451" s="28"/>
      <c r="F451" s="166" t="s">
        <v>1035</v>
      </c>
      <c r="G451" s="28"/>
      <c r="H451" s="28"/>
      <c r="I451" s="28"/>
      <c r="J451" s="28"/>
      <c r="K451" s="28"/>
      <c r="L451" s="28"/>
      <c r="M451" s="181"/>
      <c r="N451" s="198"/>
      <c r="O451" s="199"/>
      <c r="P451" s="199"/>
      <c r="Q451" s="199"/>
      <c r="R451" s="199"/>
      <c r="S451" s="199"/>
      <c r="T451" s="199"/>
      <c r="U451" s="199"/>
      <c r="V451" s="199"/>
      <c r="W451" s="199"/>
      <c r="X451" s="199"/>
      <c r="Y451" s="200"/>
      <c r="Z451" s="213"/>
      <c r="AA451" s="201"/>
      <c r="AU451" s="11" t="s">
        <v>139</v>
      </c>
      <c r="AV451" s="11" t="s">
        <v>79</v>
      </c>
    </row>
    <row r="452" spans="2:66" s="1" customFormat="1" ht="22.5" customHeight="1">
      <c r="B452" s="27"/>
      <c r="C452" s="154" t="s">
        <v>1036</v>
      </c>
      <c r="D452" s="154" t="s">
        <v>132</v>
      </c>
      <c r="E452" s="155" t="s">
        <v>1037</v>
      </c>
      <c r="F452" s="156" t="s">
        <v>1038</v>
      </c>
      <c r="G452" s="157" t="s">
        <v>135</v>
      </c>
      <c r="H452" s="158">
        <v>1</v>
      </c>
      <c r="I452" s="159">
        <v>0</v>
      </c>
      <c r="J452" s="159">
        <v>14100</v>
      </c>
      <c r="K452" s="159">
        <f>ROUND(P452*H452,2)</f>
        <v>14100</v>
      </c>
      <c r="L452" s="156" t="s">
        <v>136</v>
      </c>
      <c r="M452" s="181" t="str">
        <f t="shared" si="21"/>
        <v>Cena zvýšena</v>
      </c>
      <c r="N452" s="192" t="s">
        <v>1</v>
      </c>
      <c r="O452" s="193" t="s">
        <v>40</v>
      </c>
      <c r="P452" s="194">
        <f>I452+J452</f>
        <v>14100</v>
      </c>
      <c r="Q452" s="194">
        <f>ROUND(I452*H452,2)</f>
        <v>0</v>
      </c>
      <c r="R452" s="194">
        <f>ROUND(J452*H452,2)</f>
        <v>14100</v>
      </c>
      <c r="S452" s="195">
        <v>0</v>
      </c>
      <c r="T452" s="195">
        <f>S452*H452</f>
        <v>0</v>
      </c>
      <c r="U452" s="195">
        <v>0</v>
      </c>
      <c r="V452" s="195">
        <f>U452*H452</f>
        <v>0</v>
      </c>
      <c r="W452" s="195">
        <v>0</v>
      </c>
      <c r="X452" s="195">
        <f>W452*H452</f>
        <v>0</v>
      </c>
      <c r="Y452" s="196" t="s">
        <v>1</v>
      </c>
      <c r="Z452" s="213">
        <f t="shared" si="22"/>
        <v>3.0000000000000027</v>
      </c>
      <c r="AA452" s="197">
        <v>14523</v>
      </c>
      <c r="AS452" s="11" t="s">
        <v>137</v>
      </c>
      <c r="AU452" s="11" t="s">
        <v>132</v>
      </c>
      <c r="AV452" s="11" t="s">
        <v>79</v>
      </c>
      <c r="AZ452" s="11" t="s">
        <v>130</v>
      </c>
      <c r="BF452" s="164">
        <f>IF(O452="základní",K452,0)</f>
        <v>14100</v>
      </c>
      <c r="BG452" s="164">
        <f>IF(O452="snížená",K452,0)</f>
        <v>0</v>
      </c>
      <c r="BH452" s="164">
        <f>IF(O452="zákl. přenesená",K452,0)</f>
        <v>0</v>
      </c>
      <c r="BI452" s="164">
        <f>IF(O452="sníž. přenesená",K452,0)</f>
        <v>0</v>
      </c>
      <c r="BJ452" s="164">
        <f>IF(O452="nulová",K452,0)</f>
        <v>0</v>
      </c>
      <c r="BK452" s="11" t="s">
        <v>79</v>
      </c>
      <c r="BL452" s="164">
        <f>ROUND(P452*H452,2)</f>
        <v>14100</v>
      </c>
      <c r="BM452" s="11" t="s">
        <v>137</v>
      </c>
      <c r="BN452" s="11" t="s">
        <v>1039</v>
      </c>
    </row>
    <row r="453" spans="2:66" s="1" customFormat="1" ht="19.5">
      <c r="B453" s="27"/>
      <c r="C453" s="28"/>
      <c r="D453" s="165" t="s">
        <v>139</v>
      </c>
      <c r="E453" s="28"/>
      <c r="F453" s="166" t="s">
        <v>1040</v>
      </c>
      <c r="G453" s="28"/>
      <c r="H453" s="28"/>
      <c r="I453" s="28"/>
      <c r="J453" s="28"/>
      <c r="K453" s="28"/>
      <c r="L453" s="28"/>
      <c r="M453" s="181"/>
      <c r="N453" s="198"/>
      <c r="O453" s="199"/>
      <c r="P453" s="199"/>
      <c r="Q453" s="199"/>
      <c r="R453" s="199"/>
      <c r="S453" s="199"/>
      <c r="T453" s="199"/>
      <c r="U453" s="199"/>
      <c r="V453" s="199"/>
      <c r="W453" s="199"/>
      <c r="X453" s="199"/>
      <c r="Y453" s="200"/>
      <c r="Z453" s="213"/>
      <c r="AA453" s="201"/>
      <c r="AU453" s="11" t="s">
        <v>139</v>
      </c>
      <c r="AV453" s="11" t="s">
        <v>79</v>
      </c>
    </row>
    <row r="454" spans="2:66" s="1" customFormat="1" ht="22.5" customHeight="1">
      <c r="B454" s="27"/>
      <c r="C454" s="154" t="s">
        <v>1041</v>
      </c>
      <c r="D454" s="154" t="s">
        <v>132</v>
      </c>
      <c r="E454" s="155" t="s">
        <v>1042</v>
      </c>
      <c r="F454" s="156" t="s">
        <v>1043</v>
      </c>
      <c r="G454" s="157" t="s">
        <v>135</v>
      </c>
      <c r="H454" s="158">
        <v>1</v>
      </c>
      <c r="I454" s="159">
        <v>0</v>
      </c>
      <c r="J454" s="159">
        <v>14100</v>
      </c>
      <c r="K454" s="159">
        <f>ROUND(P454*H454,2)</f>
        <v>14100</v>
      </c>
      <c r="L454" s="156" t="s">
        <v>136</v>
      </c>
      <c r="M454" s="181" t="str">
        <f t="shared" si="21"/>
        <v>Cena zvýšena</v>
      </c>
      <c r="N454" s="192" t="s">
        <v>1</v>
      </c>
      <c r="O454" s="193" t="s">
        <v>40</v>
      </c>
      <c r="P454" s="194">
        <f>I454+J454</f>
        <v>14100</v>
      </c>
      <c r="Q454" s="194">
        <f>ROUND(I454*H454,2)</f>
        <v>0</v>
      </c>
      <c r="R454" s="194">
        <f>ROUND(J454*H454,2)</f>
        <v>14100</v>
      </c>
      <c r="S454" s="195">
        <v>0</v>
      </c>
      <c r="T454" s="195">
        <f>S454*H454</f>
        <v>0</v>
      </c>
      <c r="U454" s="195">
        <v>0</v>
      </c>
      <c r="V454" s="195">
        <f>U454*H454</f>
        <v>0</v>
      </c>
      <c r="W454" s="195">
        <v>0</v>
      </c>
      <c r="X454" s="195">
        <f>W454*H454</f>
        <v>0</v>
      </c>
      <c r="Y454" s="196" t="s">
        <v>1</v>
      </c>
      <c r="Z454" s="213">
        <f t="shared" si="22"/>
        <v>3.0000000000000027</v>
      </c>
      <c r="AA454" s="197">
        <v>14523</v>
      </c>
      <c r="AS454" s="11" t="s">
        <v>137</v>
      </c>
      <c r="AU454" s="11" t="s">
        <v>132</v>
      </c>
      <c r="AV454" s="11" t="s">
        <v>79</v>
      </c>
      <c r="AZ454" s="11" t="s">
        <v>130</v>
      </c>
      <c r="BF454" s="164">
        <f>IF(O454="základní",K454,0)</f>
        <v>14100</v>
      </c>
      <c r="BG454" s="164">
        <f>IF(O454="snížená",K454,0)</f>
        <v>0</v>
      </c>
      <c r="BH454" s="164">
        <f>IF(O454="zákl. přenesená",K454,0)</f>
        <v>0</v>
      </c>
      <c r="BI454" s="164">
        <f>IF(O454="sníž. přenesená",K454,0)</f>
        <v>0</v>
      </c>
      <c r="BJ454" s="164">
        <f>IF(O454="nulová",K454,0)</f>
        <v>0</v>
      </c>
      <c r="BK454" s="11" t="s">
        <v>79</v>
      </c>
      <c r="BL454" s="164">
        <f>ROUND(P454*H454,2)</f>
        <v>14100</v>
      </c>
      <c r="BM454" s="11" t="s">
        <v>137</v>
      </c>
      <c r="BN454" s="11" t="s">
        <v>1044</v>
      </c>
    </row>
    <row r="455" spans="2:66" s="1" customFormat="1" ht="19.5">
      <c r="B455" s="27"/>
      <c r="C455" s="28"/>
      <c r="D455" s="165" t="s">
        <v>139</v>
      </c>
      <c r="E455" s="28"/>
      <c r="F455" s="166" t="s">
        <v>1045</v>
      </c>
      <c r="G455" s="28"/>
      <c r="H455" s="28"/>
      <c r="I455" s="28"/>
      <c r="J455" s="28"/>
      <c r="K455" s="28"/>
      <c r="L455" s="28"/>
      <c r="M455" s="181"/>
      <c r="N455" s="198"/>
      <c r="O455" s="199"/>
      <c r="P455" s="199"/>
      <c r="Q455" s="199"/>
      <c r="R455" s="199"/>
      <c r="S455" s="199"/>
      <c r="T455" s="199"/>
      <c r="U455" s="199"/>
      <c r="V455" s="199"/>
      <c r="W455" s="199"/>
      <c r="X455" s="199"/>
      <c r="Y455" s="200"/>
      <c r="Z455" s="213"/>
      <c r="AA455" s="201"/>
      <c r="AU455" s="11" t="s">
        <v>139</v>
      </c>
      <c r="AV455" s="11" t="s">
        <v>79</v>
      </c>
    </row>
    <row r="456" spans="2:66" s="1" customFormat="1" ht="22.5" customHeight="1">
      <c r="B456" s="27"/>
      <c r="C456" s="154" t="s">
        <v>1046</v>
      </c>
      <c r="D456" s="154" t="s">
        <v>132</v>
      </c>
      <c r="E456" s="155" t="s">
        <v>1047</v>
      </c>
      <c r="F456" s="156" t="s">
        <v>1048</v>
      </c>
      <c r="G456" s="157" t="s">
        <v>135</v>
      </c>
      <c r="H456" s="158">
        <v>1</v>
      </c>
      <c r="I456" s="159">
        <v>0</v>
      </c>
      <c r="J456" s="159">
        <v>14100</v>
      </c>
      <c r="K456" s="159">
        <f>ROUND(P456*H456,2)</f>
        <v>14100</v>
      </c>
      <c r="L456" s="156" t="s">
        <v>136</v>
      </c>
      <c r="M456" s="181" t="str">
        <f t="shared" si="21"/>
        <v>Cena zvýšena</v>
      </c>
      <c r="N456" s="192" t="s">
        <v>1</v>
      </c>
      <c r="O456" s="193" t="s">
        <v>40</v>
      </c>
      <c r="P456" s="194">
        <f>I456+J456</f>
        <v>14100</v>
      </c>
      <c r="Q456" s="194">
        <f>ROUND(I456*H456,2)</f>
        <v>0</v>
      </c>
      <c r="R456" s="194">
        <f>ROUND(J456*H456,2)</f>
        <v>14100</v>
      </c>
      <c r="S456" s="195">
        <v>0</v>
      </c>
      <c r="T456" s="195">
        <f>S456*H456</f>
        <v>0</v>
      </c>
      <c r="U456" s="195">
        <v>0</v>
      </c>
      <c r="V456" s="195">
        <f>U456*H456</f>
        <v>0</v>
      </c>
      <c r="W456" s="195">
        <v>0</v>
      </c>
      <c r="X456" s="195">
        <f>W456*H456</f>
        <v>0</v>
      </c>
      <c r="Y456" s="196" t="s">
        <v>1</v>
      </c>
      <c r="Z456" s="213">
        <f t="shared" si="22"/>
        <v>3.0000000000000027</v>
      </c>
      <c r="AA456" s="197">
        <v>14523</v>
      </c>
      <c r="AS456" s="11" t="s">
        <v>137</v>
      </c>
      <c r="AU456" s="11" t="s">
        <v>132</v>
      </c>
      <c r="AV456" s="11" t="s">
        <v>79</v>
      </c>
      <c r="AZ456" s="11" t="s">
        <v>130</v>
      </c>
      <c r="BF456" s="164">
        <f>IF(O456="základní",K456,0)</f>
        <v>14100</v>
      </c>
      <c r="BG456" s="164">
        <f>IF(O456="snížená",K456,0)</f>
        <v>0</v>
      </c>
      <c r="BH456" s="164">
        <f>IF(O456="zákl. přenesená",K456,0)</f>
        <v>0</v>
      </c>
      <c r="BI456" s="164">
        <f>IF(O456="sníž. přenesená",K456,0)</f>
        <v>0</v>
      </c>
      <c r="BJ456" s="164">
        <f>IF(O456="nulová",K456,0)</f>
        <v>0</v>
      </c>
      <c r="BK456" s="11" t="s">
        <v>79</v>
      </c>
      <c r="BL456" s="164">
        <f>ROUND(P456*H456,2)</f>
        <v>14100</v>
      </c>
      <c r="BM456" s="11" t="s">
        <v>137</v>
      </c>
      <c r="BN456" s="11" t="s">
        <v>1049</v>
      </c>
    </row>
    <row r="457" spans="2:66" s="1" customFormat="1" ht="19.5">
      <c r="B457" s="27"/>
      <c r="C457" s="28"/>
      <c r="D457" s="165" t="s">
        <v>139</v>
      </c>
      <c r="E457" s="28"/>
      <c r="F457" s="166" t="s">
        <v>1050</v>
      </c>
      <c r="G457" s="28"/>
      <c r="H457" s="28"/>
      <c r="I457" s="28"/>
      <c r="J457" s="28"/>
      <c r="K457" s="28"/>
      <c r="L457" s="28"/>
      <c r="M457" s="181"/>
      <c r="N457" s="198"/>
      <c r="O457" s="199"/>
      <c r="P457" s="199"/>
      <c r="Q457" s="199"/>
      <c r="R457" s="199"/>
      <c r="S457" s="199"/>
      <c r="T457" s="199"/>
      <c r="U457" s="199"/>
      <c r="V457" s="199"/>
      <c r="W457" s="199"/>
      <c r="X457" s="199"/>
      <c r="Y457" s="200"/>
      <c r="Z457" s="213"/>
      <c r="AA457" s="201"/>
      <c r="AU457" s="11" t="s">
        <v>139</v>
      </c>
      <c r="AV457" s="11" t="s">
        <v>79</v>
      </c>
    </row>
    <row r="458" spans="2:66" s="1" customFormat="1" ht="22.5" customHeight="1">
      <c r="B458" s="27"/>
      <c r="C458" s="154" t="s">
        <v>1051</v>
      </c>
      <c r="D458" s="154" t="s">
        <v>132</v>
      </c>
      <c r="E458" s="155" t="s">
        <v>1052</v>
      </c>
      <c r="F458" s="156" t="s">
        <v>1053</v>
      </c>
      <c r="G458" s="157" t="s">
        <v>135</v>
      </c>
      <c r="H458" s="158">
        <v>1</v>
      </c>
      <c r="I458" s="159">
        <v>0</v>
      </c>
      <c r="J458" s="159">
        <v>14100</v>
      </c>
      <c r="K458" s="159">
        <f>ROUND(P458*H458,2)</f>
        <v>14100</v>
      </c>
      <c r="L458" s="156" t="s">
        <v>136</v>
      </c>
      <c r="M458" s="181" t="str">
        <f t="shared" ref="M458:M520" si="23">IF(K458&gt;AA458,"Cena shodná","Cena zvýšena")</f>
        <v>Cena zvýšena</v>
      </c>
      <c r="N458" s="192" t="s">
        <v>1</v>
      </c>
      <c r="O458" s="193" t="s">
        <v>40</v>
      </c>
      <c r="P458" s="194">
        <f>I458+J458</f>
        <v>14100</v>
      </c>
      <c r="Q458" s="194">
        <f>ROUND(I458*H458,2)</f>
        <v>0</v>
      </c>
      <c r="R458" s="194">
        <f>ROUND(J458*H458,2)</f>
        <v>14100</v>
      </c>
      <c r="S458" s="195">
        <v>0</v>
      </c>
      <c r="T458" s="195">
        <f>S458*H458</f>
        <v>0</v>
      </c>
      <c r="U458" s="195">
        <v>0</v>
      </c>
      <c r="V458" s="195">
        <f>U458*H458</f>
        <v>0</v>
      </c>
      <c r="W458" s="195">
        <v>0</v>
      </c>
      <c r="X458" s="195">
        <f>W458*H458</f>
        <v>0</v>
      </c>
      <c r="Y458" s="196" t="s">
        <v>1</v>
      </c>
      <c r="Z458" s="213">
        <f t="shared" si="22"/>
        <v>3.0000000000000027</v>
      </c>
      <c r="AA458" s="197">
        <v>14523</v>
      </c>
      <c r="AS458" s="11" t="s">
        <v>137</v>
      </c>
      <c r="AU458" s="11" t="s">
        <v>132</v>
      </c>
      <c r="AV458" s="11" t="s">
        <v>79</v>
      </c>
      <c r="AZ458" s="11" t="s">
        <v>130</v>
      </c>
      <c r="BF458" s="164">
        <f>IF(O458="základní",K458,0)</f>
        <v>14100</v>
      </c>
      <c r="BG458" s="164">
        <f>IF(O458="snížená",K458,0)</f>
        <v>0</v>
      </c>
      <c r="BH458" s="164">
        <f>IF(O458="zákl. přenesená",K458,0)</f>
        <v>0</v>
      </c>
      <c r="BI458" s="164">
        <f>IF(O458="sníž. přenesená",K458,0)</f>
        <v>0</v>
      </c>
      <c r="BJ458" s="164">
        <f>IF(O458="nulová",K458,0)</f>
        <v>0</v>
      </c>
      <c r="BK458" s="11" t="s">
        <v>79</v>
      </c>
      <c r="BL458" s="164">
        <f>ROUND(P458*H458,2)</f>
        <v>14100</v>
      </c>
      <c r="BM458" s="11" t="s">
        <v>137</v>
      </c>
      <c r="BN458" s="11" t="s">
        <v>1054</v>
      </c>
    </row>
    <row r="459" spans="2:66" s="1" customFormat="1" ht="19.5">
      <c r="B459" s="27"/>
      <c r="C459" s="28"/>
      <c r="D459" s="165" t="s">
        <v>139</v>
      </c>
      <c r="E459" s="28"/>
      <c r="F459" s="166" t="s">
        <v>1055</v>
      </c>
      <c r="G459" s="28"/>
      <c r="H459" s="28"/>
      <c r="I459" s="28"/>
      <c r="J459" s="28"/>
      <c r="K459" s="28"/>
      <c r="L459" s="28"/>
      <c r="M459" s="181"/>
      <c r="N459" s="198"/>
      <c r="O459" s="199"/>
      <c r="P459" s="199"/>
      <c r="Q459" s="199"/>
      <c r="R459" s="199"/>
      <c r="S459" s="199"/>
      <c r="T459" s="199"/>
      <c r="U459" s="199"/>
      <c r="V459" s="199"/>
      <c r="W459" s="199"/>
      <c r="X459" s="199"/>
      <c r="Y459" s="200"/>
      <c r="Z459" s="213"/>
      <c r="AA459" s="201"/>
      <c r="AU459" s="11" t="s">
        <v>139</v>
      </c>
      <c r="AV459" s="11" t="s">
        <v>79</v>
      </c>
    </row>
    <row r="460" spans="2:66" s="1" customFormat="1" ht="22.5" customHeight="1">
      <c r="B460" s="27"/>
      <c r="C460" s="154" t="s">
        <v>1056</v>
      </c>
      <c r="D460" s="154" t="s">
        <v>132</v>
      </c>
      <c r="E460" s="155" t="s">
        <v>1057</v>
      </c>
      <c r="F460" s="156" t="s">
        <v>1058</v>
      </c>
      <c r="G460" s="157" t="s">
        <v>135</v>
      </c>
      <c r="H460" s="158">
        <v>1</v>
      </c>
      <c r="I460" s="159">
        <v>0</v>
      </c>
      <c r="J460" s="159">
        <v>14100</v>
      </c>
      <c r="K460" s="159">
        <f>ROUND(P460*H460,2)</f>
        <v>14100</v>
      </c>
      <c r="L460" s="156" t="s">
        <v>136</v>
      </c>
      <c r="M460" s="181" t="str">
        <f t="shared" si="23"/>
        <v>Cena zvýšena</v>
      </c>
      <c r="N460" s="192" t="s">
        <v>1</v>
      </c>
      <c r="O460" s="193" t="s">
        <v>40</v>
      </c>
      <c r="P460" s="194">
        <f>I460+J460</f>
        <v>14100</v>
      </c>
      <c r="Q460" s="194">
        <f>ROUND(I460*H460,2)</f>
        <v>0</v>
      </c>
      <c r="R460" s="194">
        <f>ROUND(J460*H460,2)</f>
        <v>14100</v>
      </c>
      <c r="S460" s="195">
        <v>0</v>
      </c>
      <c r="T460" s="195">
        <f>S460*H460</f>
        <v>0</v>
      </c>
      <c r="U460" s="195">
        <v>0</v>
      </c>
      <c r="V460" s="195">
        <f>U460*H460</f>
        <v>0</v>
      </c>
      <c r="W460" s="195">
        <v>0</v>
      </c>
      <c r="X460" s="195">
        <f>W460*H460</f>
        <v>0</v>
      </c>
      <c r="Y460" s="196" t="s">
        <v>1</v>
      </c>
      <c r="Z460" s="213">
        <f t="shared" si="22"/>
        <v>3.0000000000000027</v>
      </c>
      <c r="AA460" s="197">
        <v>14523</v>
      </c>
      <c r="AS460" s="11" t="s">
        <v>137</v>
      </c>
      <c r="AU460" s="11" t="s">
        <v>132</v>
      </c>
      <c r="AV460" s="11" t="s">
        <v>79</v>
      </c>
      <c r="AZ460" s="11" t="s">
        <v>130</v>
      </c>
      <c r="BF460" s="164">
        <f>IF(O460="základní",K460,0)</f>
        <v>14100</v>
      </c>
      <c r="BG460" s="164">
        <f>IF(O460="snížená",K460,0)</f>
        <v>0</v>
      </c>
      <c r="BH460" s="164">
        <f>IF(O460="zákl. přenesená",K460,0)</f>
        <v>0</v>
      </c>
      <c r="BI460" s="164">
        <f>IF(O460="sníž. přenesená",K460,0)</f>
        <v>0</v>
      </c>
      <c r="BJ460" s="164">
        <f>IF(O460="nulová",K460,0)</f>
        <v>0</v>
      </c>
      <c r="BK460" s="11" t="s">
        <v>79</v>
      </c>
      <c r="BL460" s="164">
        <f>ROUND(P460*H460,2)</f>
        <v>14100</v>
      </c>
      <c r="BM460" s="11" t="s">
        <v>137</v>
      </c>
      <c r="BN460" s="11" t="s">
        <v>1059</v>
      </c>
    </row>
    <row r="461" spans="2:66" s="1" customFormat="1" ht="19.5">
      <c r="B461" s="27"/>
      <c r="C461" s="28"/>
      <c r="D461" s="165" t="s">
        <v>139</v>
      </c>
      <c r="E461" s="28"/>
      <c r="F461" s="166" t="s">
        <v>1060</v>
      </c>
      <c r="G461" s="28"/>
      <c r="H461" s="28"/>
      <c r="I461" s="28"/>
      <c r="J461" s="28"/>
      <c r="K461" s="28"/>
      <c r="L461" s="28"/>
      <c r="M461" s="181"/>
      <c r="N461" s="198"/>
      <c r="O461" s="199"/>
      <c r="P461" s="199"/>
      <c r="Q461" s="199"/>
      <c r="R461" s="199"/>
      <c r="S461" s="199"/>
      <c r="T461" s="199"/>
      <c r="U461" s="199"/>
      <c r="V461" s="199"/>
      <c r="W461" s="199"/>
      <c r="X461" s="199"/>
      <c r="Y461" s="200"/>
      <c r="Z461" s="213"/>
      <c r="AA461" s="201"/>
      <c r="AU461" s="11" t="s">
        <v>139</v>
      </c>
      <c r="AV461" s="11" t="s">
        <v>79</v>
      </c>
    </row>
    <row r="462" spans="2:66" s="1" customFormat="1" ht="22.5" customHeight="1">
      <c r="B462" s="27"/>
      <c r="C462" s="154" t="s">
        <v>1061</v>
      </c>
      <c r="D462" s="154" t="s">
        <v>132</v>
      </c>
      <c r="E462" s="155" t="s">
        <v>1062</v>
      </c>
      <c r="F462" s="156" t="s">
        <v>1063</v>
      </c>
      <c r="G462" s="157" t="s">
        <v>135</v>
      </c>
      <c r="H462" s="158">
        <v>1</v>
      </c>
      <c r="I462" s="159">
        <v>0</v>
      </c>
      <c r="J462" s="159">
        <v>14100</v>
      </c>
      <c r="K462" s="159">
        <f>ROUND(P462*H462,2)</f>
        <v>14100</v>
      </c>
      <c r="L462" s="156" t="s">
        <v>136</v>
      </c>
      <c r="M462" s="181" t="str">
        <f t="shared" si="23"/>
        <v>Cena zvýšena</v>
      </c>
      <c r="N462" s="192" t="s">
        <v>1</v>
      </c>
      <c r="O462" s="193" t="s">
        <v>40</v>
      </c>
      <c r="P462" s="194">
        <f>I462+J462</f>
        <v>14100</v>
      </c>
      <c r="Q462" s="194">
        <f>ROUND(I462*H462,2)</f>
        <v>0</v>
      </c>
      <c r="R462" s="194">
        <f>ROUND(J462*H462,2)</f>
        <v>14100</v>
      </c>
      <c r="S462" s="195">
        <v>0</v>
      </c>
      <c r="T462" s="195">
        <f>S462*H462</f>
        <v>0</v>
      </c>
      <c r="U462" s="195">
        <v>0</v>
      </c>
      <c r="V462" s="195">
        <f>U462*H462</f>
        <v>0</v>
      </c>
      <c r="W462" s="195">
        <v>0</v>
      </c>
      <c r="X462" s="195">
        <f>W462*H462</f>
        <v>0</v>
      </c>
      <c r="Y462" s="196" t="s">
        <v>1</v>
      </c>
      <c r="Z462" s="213">
        <f t="shared" si="22"/>
        <v>3.0000000000000027</v>
      </c>
      <c r="AA462" s="197">
        <v>14523</v>
      </c>
      <c r="AS462" s="11" t="s">
        <v>137</v>
      </c>
      <c r="AU462" s="11" t="s">
        <v>132</v>
      </c>
      <c r="AV462" s="11" t="s">
        <v>79</v>
      </c>
      <c r="AZ462" s="11" t="s">
        <v>130</v>
      </c>
      <c r="BF462" s="164">
        <f>IF(O462="základní",K462,0)</f>
        <v>14100</v>
      </c>
      <c r="BG462" s="164">
        <f>IF(O462="snížená",K462,0)</f>
        <v>0</v>
      </c>
      <c r="BH462" s="164">
        <f>IF(O462="zákl. přenesená",K462,0)</f>
        <v>0</v>
      </c>
      <c r="BI462" s="164">
        <f>IF(O462="sníž. přenesená",K462,0)</f>
        <v>0</v>
      </c>
      <c r="BJ462" s="164">
        <f>IF(O462="nulová",K462,0)</f>
        <v>0</v>
      </c>
      <c r="BK462" s="11" t="s">
        <v>79</v>
      </c>
      <c r="BL462" s="164">
        <f>ROUND(P462*H462,2)</f>
        <v>14100</v>
      </c>
      <c r="BM462" s="11" t="s">
        <v>137</v>
      </c>
      <c r="BN462" s="11" t="s">
        <v>1064</v>
      </c>
    </row>
    <row r="463" spans="2:66" s="1" customFormat="1" ht="19.5">
      <c r="B463" s="27"/>
      <c r="C463" s="28"/>
      <c r="D463" s="165" t="s">
        <v>139</v>
      </c>
      <c r="E463" s="28"/>
      <c r="F463" s="166" t="s">
        <v>1065</v>
      </c>
      <c r="G463" s="28"/>
      <c r="H463" s="28"/>
      <c r="I463" s="28"/>
      <c r="J463" s="28"/>
      <c r="K463" s="28"/>
      <c r="L463" s="28"/>
      <c r="M463" s="181"/>
      <c r="N463" s="198"/>
      <c r="O463" s="199"/>
      <c r="P463" s="199"/>
      <c r="Q463" s="199"/>
      <c r="R463" s="199"/>
      <c r="S463" s="199"/>
      <c r="T463" s="199"/>
      <c r="U463" s="199"/>
      <c r="V463" s="199"/>
      <c r="W463" s="199"/>
      <c r="X463" s="199"/>
      <c r="Y463" s="200"/>
      <c r="Z463" s="213"/>
      <c r="AA463" s="201"/>
      <c r="AU463" s="11" t="s">
        <v>139</v>
      </c>
      <c r="AV463" s="11" t="s">
        <v>79</v>
      </c>
    </row>
    <row r="464" spans="2:66" s="1" customFormat="1" ht="22.5" customHeight="1">
      <c r="B464" s="27"/>
      <c r="C464" s="154" t="s">
        <v>1066</v>
      </c>
      <c r="D464" s="154" t="s">
        <v>132</v>
      </c>
      <c r="E464" s="155" t="s">
        <v>1067</v>
      </c>
      <c r="F464" s="156" t="s">
        <v>1068</v>
      </c>
      <c r="G464" s="157" t="s">
        <v>135</v>
      </c>
      <c r="H464" s="158">
        <v>1</v>
      </c>
      <c r="I464" s="159">
        <v>0</v>
      </c>
      <c r="J464" s="159">
        <v>14100</v>
      </c>
      <c r="K464" s="159">
        <f>ROUND(P464*H464,2)</f>
        <v>14100</v>
      </c>
      <c r="L464" s="156" t="s">
        <v>136</v>
      </c>
      <c r="M464" s="181" t="str">
        <f t="shared" si="23"/>
        <v>Cena zvýšena</v>
      </c>
      <c r="N464" s="192" t="s">
        <v>1</v>
      </c>
      <c r="O464" s="193" t="s">
        <v>40</v>
      </c>
      <c r="P464" s="194">
        <f>I464+J464</f>
        <v>14100</v>
      </c>
      <c r="Q464" s="194">
        <f>ROUND(I464*H464,2)</f>
        <v>0</v>
      </c>
      <c r="R464" s="194">
        <f>ROUND(J464*H464,2)</f>
        <v>14100</v>
      </c>
      <c r="S464" s="195">
        <v>0</v>
      </c>
      <c r="T464" s="195">
        <f>S464*H464</f>
        <v>0</v>
      </c>
      <c r="U464" s="195">
        <v>0</v>
      </c>
      <c r="V464" s="195">
        <f>U464*H464</f>
        <v>0</v>
      </c>
      <c r="W464" s="195">
        <v>0</v>
      </c>
      <c r="X464" s="195">
        <f>W464*H464</f>
        <v>0</v>
      </c>
      <c r="Y464" s="196" t="s">
        <v>1</v>
      </c>
      <c r="Z464" s="213">
        <f t="shared" si="22"/>
        <v>3.0000000000000027</v>
      </c>
      <c r="AA464" s="197">
        <v>14523</v>
      </c>
      <c r="AS464" s="11" t="s">
        <v>137</v>
      </c>
      <c r="AU464" s="11" t="s">
        <v>132</v>
      </c>
      <c r="AV464" s="11" t="s">
        <v>79</v>
      </c>
      <c r="AZ464" s="11" t="s">
        <v>130</v>
      </c>
      <c r="BF464" s="164">
        <f>IF(O464="základní",K464,0)</f>
        <v>14100</v>
      </c>
      <c r="BG464" s="164">
        <f>IF(O464="snížená",K464,0)</f>
        <v>0</v>
      </c>
      <c r="BH464" s="164">
        <f>IF(O464="zákl. přenesená",K464,0)</f>
        <v>0</v>
      </c>
      <c r="BI464" s="164">
        <f>IF(O464="sníž. přenesená",K464,0)</f>
        <v>0</v>
      </c>
      <c r="BJ464" s="164">
        <f>IF(O464="nulová",K464,0)</f>
        <v>0</v>
      </c>
      <c r="BK464" s="11" t="s">
        <v>79</v>
      </c>
      <c r="BL464" s="164">
        <f>ROUND(P464*H464,2)</f>
        <v>14100</v>
      </c>
      <c r="BM464" s="11" t="s">
        <v>137</v>
      </c>
      <c r="BN464" s="11" t="s">
        <v>1069</v>
      </c>
    </row>
    <row r="465" spans="2:66" s="1" customFormat="1" ht="19.5">
      <c r="B465" s="27"/>
      <c r="C465" s="28"/>
      <c r="D465" s="165" t="s">
        <v>139</v>
      </c>
      <c r="E465" s="28"/>
      <c r="F465" s="166" t="s">
        <v>1070</v>
      </c>
      <c r="G465" s="28"/>
      <c r="H465" s="28"/>
      <c r="I465" s="28"/>
      <c r="J465" s="28"/>
      <c r="K465" s="28"/>
      <c r="L465" s="28"/>
      <c r="M465" s="181"/>
      <c r="N465" s="198"/>
      <c r="O465" s="199"/>
      <c r="P465" s="199"/>
      <c r="Q465" s="199"/>
      <c r="R465" s="199"/>
      <c r="S465" s="199"/>
      <c r="T465" s="199"/>
      <c r="U465" s="199"/>
      <c r="V465" s="199"/>
      <c r="W465" s="199"/>
      <c r="X465" s="199"/>
      <c r="Y465" s="200"/>
      <c r="Z465" s="213"/>
      <c r="AA465" s="201"/>
      <c r="AU465" s="11" t="s">
        <v>139</v>
      </c>
      <c r="AV465" s="11" t="s">
        <v>79</v>
      </c>
    </row>
    <row r="466" spans="2:66" s="1" customFormat="1" ht="22.5" customHeight="1">
      <c r="B466" s="27"/>
      <c r="C466" s="154" t="s">
        <v>1071</v>
      </c>
      <c r="D466" s="154" t="s">
        <v>132</v>
      </c>
      <c r="E466" s="155" t="s">
        <v>1072</v>
      </c>
      <c r="F466" s="156" t="s">
        <v>1073</v>
      </c>
      <c r="G466" s="157" t="s">
        <v>135</v>
      </c>
      <c r="H466" s="158">
        <v>1</v>
      </c>
      <c r="I466" s="159">
        <v>0</v>
      </c>
      <c r="J466" s="159">
        <v>12600</v>
      </c>
      <c r="K466" s="159">
        <f>ROUND(P466*H466,2)</f>
        <v>12600</v>
      </c>
      <c r="L466" s="156" t="s">
        <v>136</v>
      </c>
      <c r="M466" s="181" t="str">
        <f t="shared" si="23"/>
        <v>Cena zvýšena</v>
      </c>
      <c r="N466" s="192" t="s">
        <v>1</v>
      </c>
      <c r="O466" s="193" t="s">
        <v>40</v>
      </c>
      <c r="P466" s="194">
        <f>I466+J466</f>
        <v>12600</v>
      </c>
      <c r="Q466" s="194">
        <f>ROUND(I466*H466,2)</f>
        <v>0</v>
      </c>
      <c r="R466" s="194">
        <f>ROUND(J466*H466,2)</f>
        <v>12600</v>
      </c>
      <c r="S466" s="195">
        <v>0</v>
      </c>
      <c r="T466" s="195">
        <f>S466*H466</f>
        <v>0</v>
      </c>
      <c r="U466" s="195">
        <v>0</v>
      </c>
      <c r="V466" s="195">
        <f>U466*H466</f>
        <v>0</v>
      </c>
      <c r="W466" s="195">
        <v>0</v>
      </c>
      <c r="X466" s="195">
        <f>W466*H466</f>
        <v>0</v>
      </c>
      <c r="Y466" s="196" t="s">
        <v>1</v>
      </c>
      <c r="Z466" s="213">
        <f t="shared" si="22"/>
        <v>3.0000000000000027</v>
      </c>
      <c r="AA466" s="197">
        <v>12978</v>
      </c>
      <c r="AS466" s="11" t="s">
        <v>137</v>
      </c>
      <c r="AU466" s="11" t="s">
        <v>132</v>
      </c>
      <c r="AV466" s="11" t="s">
        <v>79</v>
      </c>
      <c r="AZ466" s="11" t="s">
        <v>130</v>
      </c>
      <c r="BF466" s="164">
        <f>IF(O466="základní",K466,0)</f>
        <v>12600</v>
      </c>
      <c r="BG466" s="164">
        <f>IF(O466="snížená",K466,0)</f>
        <v>0</v>
      </c>
      <c r="BH466" s="164">
        <f>IF(O466="zákl. přenesená",K466,0)</f>
        <v>0</v>
      </c>
      <c r="BI466" s="164">
        <f>IF(O466="sníž. přenesená",K466,0)</f>
        <v>0</v>
      </c>
      <c r="BJ466" s="164">
        <f>IF(O466="nulová",K466,0)</f>
        <v>0</v>
      </c>
      <c r="BK466" s="11" t="s">
        <v>79</v>
      </c>
      <c r="BL466" s="164">
        <f>ROUND(P466*H466,2)</f>
        <v>12600</v>
      </c>
      <c r="BM466" s="11" t="s">
        <v>137</v>
      </c>
      <c r="BN466" s="11" t="s">
        <v>1074</v>
      </c>
    </row>
    <row r="467" spans="2:66" s="1" customFormat="1" ht="19.5">
      <c r="B467" s="27"/>
      <c r="C467" s="28"/>
      <c r="D467" s="165" t="s">
        <v>139</v>
      </c>
      <c r="E467" s="28"/>
      <c r="F467" s="166" t="s">
        <v>1075</v>
      </c>
      <c r="G467" s="28"/>
      <c r="H467" s="28"/>
      <c r="I467" s="28"/>
      <c r="J467" s="28"/>
      <c r="K467" s="28"/>
      <c r="L467" s="28"/>
      <c r="M467" s="181"/>
      <c r="N467" s="198"/>
      <c r="O467" s="199"/>
      <c r="P467" s="199"/>
      <c r="Q467" s="199"/>
      <c r="R467" s="199"/>
      <c r="S467" s="199"/>
      <c r="T467" s="199"/>
      <c r="U467" s="199"/>
      <c r="V467" s="199"/>
      <c r="W467" s="199"/>
      <c r="X467" s="199"/>
      <c r="Y467" s="200"/>
      <c r="Z467" s="213"/>
      <c r="AA467" s="201"/>
      <c r="AU467" s="11" t="s">
        <v>139</v>
      </c>
      <c r="AV467" s="11" t="s">
        <v>79</v>
      </c>
    </row>
    <row r="468" spans="2:66" s="1" customFormat="1" ht="22.5" customHeight="1">
      <c r="B468" s="27"/>
      <c r="C468" s="154" t="s">
        <v>1076</v>
      </c>
      <c r="D468" s="154" t="s">
        <v>132</v>
      </c>
      <c r="E468" s="155" t="s">
        <v>1077</v>
      </c>
      <c r="F468" s="156" t="s">
        <v>1078</v>
      </c>
      <c r="G468" s="157" t="s">
        <v>135</v>
      </c>
      <c r="H468" s="158">
        <v>1</v>
      </c>
      <c r="I468" s="159">
        <v>0</v>
      </c>
      <c r="J468" s="159">
        <v>10700</v>
      </c>
      <c r="K468" s="159">
        <f>ROUND(P468*H468,2)</f>
        <v>10700</v>
      </c>
      <c r="L468" s="156" t="s">
        <v>136</v>
      </c>
      <c r="M468" s="181" t="str">
        <f t="shared" si="23"/>
        <v>Cena zvýšena</v>
      </c>
      <c r="N468" s="192" t="s">
        <v>1</v>
      </c>
      <c r="O468" s="193" t="s">
        <v>40</v>
      </c>
      <c r="P468" s="194">
        <f>I468+J468</f>
        <v>10700</v>
      </c>
      <c r="Q468" s="194">
        <f>ROUND(I468*H468,2)</f>
        <v>0</v>
      </c>
      <c r="R468" s="194">
        <f>ROUND(J468*H468,2)</f>
        <v>10700</v>
      </c>
      <c r="S468" s="195">
        <v>0</v>
      </c>
      <c r="T468" s="195">
        <f>S468*H468</f>
        <v>0</v>
      </c>
      <c r="U468" s="195">
        <v>0</v>
      </c>
      <c r="V468" s="195">
        <f>U468*H468</f>
        <v>0</v>
      </c>
      <c r="W468" s="195">
        <v>0</v>
      </c>
      <c r="X468" s="195">
        <f>W468*H468</f>
        <v>0</v>
      </c>
      <c r="Y468" s="196" t="s">
        <v>1</v>
      </c>
      <c r="Z468" s="213">
        <f t="shared" si="22"/>
        <v>3.0000000000000027</v>
      </c>
      <c r="AA468" s="197">
        <v>11021</v>
      </c>
      <c r="AS468" s="11" t="s">
        <v>137</v>
      </c>
      <c r="AU468" s="11" t="s">
        <v>132</v>
      </c>
      <c r="AV468" s="11" t="s">
        <v>79</v>
      </c>
      <c r="AZ468" s="11" t="s">
        <v>130</v>
      </c>
      <c r="BF468" s="164">
        <f>IF(O468="základní",K468,0)</f>
        <v>10700</v>
      </c>
      <c r="BG468" s="164">
        <f>IF(O468="snížená",K468,0)</f>
        <v>0</v>
      </c>
      <c r="BH468" s="164">
        <f>IF(O468="zákl. přenesená",K468,0)</f>
        <v>0</v>
      </c>
      <c r="BI468" s="164">
        <f>IF(O468="sníž. přenesená",K468,0)</f>
        <v>0</v>
      </c>
      <c r="BJ468" s="164">
        <f>IF(O468="nulová",K468,0)</f>
        <v>0</v>
      </c>
      <c r="BK468" s="11" t="s">
        <v>79</v>
      </c>
      <c r="BL468" s="164">
        <f>ROUND(P468*H468,2)</f>
        <v>10700</v>
      </c>
      <c r="BM468" s="11" t="s">
        <v>137</v>
      </c>
      <c r="BN468" s="11" t="s">
        <v>1079</v>
      </c>
    </row>
    <row r="469" spans="2:66" s="1" customFormat="1" ht="19.5">
      <c r="B469" s="27"/>
      <c r="C469" s="28"/>
      <c r="D469" s="165" t="s">
        <v>139</v>
      </c>
      <c r="E469" s="28"/>
      <c r="F469" s="166" t="s">
        <v>1080</v>
      </c>
      <c r="G469" s="28"/>
      <c r="H469" s="28"/>
      <c r="I469" s="28"/>
      <c r="J469" s="28"/>
      <c r="K469" s="28"/>
      <c r="L469" s="28"/>
      <c r="M469" s="181"/>
      <c r="N469" s="198"/>
      <c r="O469" s="199"/>
      <c r="P469" s="199"/>
      <c r="Q469" s="199"/>
      <c r="R469" s="199"/>
      <c r="S469" s="199"/>
      <c r="T469" s="199"/>
      <c r="U469" s="199"/>
      <c r="V469" s="199"/>
      <c r="W469" s="199"/>
      <c r="X469" s="199"/>
      <c r="Y469" s="200"/>
      <c r="Z469" s="213"/>
      <c r="AA469" s="201"/>
      <c r="AU469" s="11" t="s">
        <v>139</v>
      </c>
      <c r="AV469" s="11" t="s">
        <v>79</v>
      </c>
    </row>
    <row r="470" spans="2:66" s="1" customFormat="1" ht="22.5" customHeight="1">
      <c r="B470" s="27"/>
      <c r="C470" s="154" t="s">
        <v>1081</v>
      </c>
      <c r="D470" s="154" t="s">
        <v>132</v>
      </c>
      <c r="E470" s="155" t="s">
        <v>1082</v>
      </c>
      <c r="F470" s="156" t="s">
        <v>1083</v>
      </c>
      <c r="G470" s="157" t="s">
        <v>135</v>
      </c>
      <c r="H470" s="158">
        <v>1</v>
      </c>
      <c r="I470" s="159">
        <v>0</v>
      </c>
      <c r="J470" s="159">
        <v>12600</v>
      </c>
      <c r="K470" s="159">
        <f>ROUND(P470*H470,2)</f>
        <v>12600</v>
      </c>
      <c r="L470" s="156" t="s">
        <v>136</v>
      </c>
      <c r="M470" s="181" t="str">
        <f t="shared" si="23"/>
        <v>Cena zvýšena</v>
      </c>
      <c r="N470" s="192" t="s">
        <v>1</v>
      </c>
      <c r="O470" s="193" t="s">
        <v>40</v>
      </c>
      <c r="P470" s="194">
        <f>I470+J470</f>
        <v>12600</v>
      </c>
      <c r="Q470" s="194">
        <f>ROUND(I470*H470,2)</f>
        <v>0</v>
      </c>
      <c r="R470" s="194">
        <f>ROUND(J470*H470,2)</f>
        <v>12600</v>
      </c>
      <c r="S470" s="195">
        <v>0</v>
      </c>
      <c r="T470" s="195">
        <f>S470*H470</f>
        <v>0</v>
      </c>
      <c r="U470" s="195">
        <v>0</v>
      </c>
      <c r="V470" s="195">
        <f>U470*H470</f>
        <v>0</v>
      </c>
      <c r="W470" s="195">
        <v>0</v>
      </c>
      <c r="X470" s="195">
        <f>W470*H470</f>
        <v>0</v>
      </c>
      <c r="Y470" s="196" t="s">
        <v>1</v>
      </c>
      <c r="Z470" s="213">
        <f t="shared" si="22"/>
        <v>3.0000000000000027</v>
      </c>
      <c r="AA470" s="197">
        <v>12978</v>
      </c>
      <c r="AS470" s="11" t="s">
        <v>137</v>
      </c>
      <c r="AU470" s="11" t="s">
        <v>132</v>
      </c>
      <c r="AV470" s="11" t="s">
        <v>79</v>
      </c>
      <c r="AZ470" s="11" t="s">
        <v>130</v>
      </c>
      <c r="BF470" s="164">
        <f>IF(O470="základní",K470,0)</f>
        <v>12600</v>
      </c>
      <c r="BG470" s="164">
        <f>IF(O470="snížená",K470,0)</f>
        <v>0</v>
      </c>
      <c r="BH470" s="164">
        <f>IF(O470="zákl. přenesená",K470,0)</f>
        <v>0</v>
      </c>
      <c r="BI470" s="164">
        <f>IF(O470="sníž. přenesená",K470,0)</f>
        <v>0</v>
      </c>
      <c r="BJ470" s="164">
        <f>IF(O470="nulová",K470,0)</f>
        <v>0</v>
      </c>
      <c r="BK470" s="11" t="s">
        <v>79</v>
      </c>
      <c r="BL470" s="164">
        <f>ROUND(P470*H470,2)</f>
        <v>12600</v>
      </c>
      <c r="BM470" s="11" t="s">
        <v>137</v>
      </c>
      <c r="BN470" s="11" t="s">
        <v>1084</v>
      </c>
    </row>
    <row r="471" spans="2:66" s="1" customFormat="1" ht="19.5">
      <c r="B471" s="27"/>
      <c r="C471" s="28"/>
      <c r="D471" s="165" t="s">
        <v>139</v>
      </c>
      <c r="E471" s="28"/>
      <c r="F471" s="166" t="s">
        <v>1085</v>
      </c>
      <c r="G471" s="28"/>
      <c r="H471" s="28"/>
      <c r="I471" s="28"/>
      <c r="J471" s="28"/>
      <c r="K471" s="28"/>
      <c r="L471" s="28"/>
      <c r="M471" s="181"/>
      <c r="N471" s="198"/>
      <c r="O471" s="199"/>
      <c r="P471" s="199"/>
      <c r="Q471" s="199"/>
      <c r="R471" s="199"/>
      <c r="S471" s="199"/>
      <c r="T471" s="199"/>
      <c r="U471" s="199"/>
      <c r="V471" s="199"/>
      <c r="W471" s="199"/>
      <c r="X471" s="199"/>
      <c r="Y471" s="200"/>
      <c r="Z471" s="213"/>
      <c r="AA471" s="201"/>
      <c r="AU471" s="11" t="s">
        <v>139</v>
      </c>
      <c r="AV471" s="11" t="s">
        <v>79</v>
      </c>
    </row>
    <row r="472" spans="2:66" s="1" customFormat="1" ht="22.5" customHeight="1">
      <c r="B472" s="27"/>
      <c r="C472" s="154" t="s">
        <v>1086</v>
      </c>
      <c r="D472" s="154" t="s">
        <v>132</v>
      </c>
      <c r="E472" s="155" t="s">
        <v>1087</v>
      </c>
      <c r="F472" s="156" t="s">
        <v>1088</v>
      </c>
      <c r="G472" s="157" t="s">
        <v>135</v>
      </c>
      <c r="H472" s="158">
        <v>1</v>
      </c>
      <c r="I472" s="159">
        <v>0</v>
      </c>
      <c r="J472" s="159">
        <v>7280</v>
      </c>
      <c r="K472" s="159">
        <f>ROUND(P472*H472,2)</f>
        <v>7280</v>
      </c>
      <c r="L472" s="156" t="s">
        <v>136</v>
      </c>
      <c r="M472" s="181" t="str">
        <f t="shared" si="23"/>
        <v>Cena zvýšena</v>
      </c>
      <c r="N472" s="192" t="s">
        <v>1</v>
      </c>
      <c r="O472" s="193" t="s">
        <v>40</v>
      </c>
      <c r="P472" s="194">
        <f>I472+J472</f>
        <v>7280</v>
      </c>
      <c r="Q472" s="194">
        <f>ROUND(I472*H472,2)</f>
        <v>0</v>
      </c>
      <c r="R472" s="194">
        <f>ROUND(J472*H472,2)</f>
        <v>7280</v>
      </c>
      <c r="S472" s="195">
        <v>0</v>
      </c>
      <c r="T472" s="195">
        <f>S472*H472</f>
        <v>0</v>
      </c>
      <c r="U472" s="195">
        <v>0</v>
      </c>
      <c r="V472" s="195">
        <f>U472*H472</f>
        <v>0</v>
      </c>
      <c r="W472" s="195">
        <v>0</v>
      </c>
      <c r="X472" s="195">
        <f>W472*H472</f>
        <v>0</v>
      </c>
      <c r="Y472" s="196" t="s">
        <v>1</v>
      </c>
      <c r="Z472" s="213">
        <f t="shared" si="22"/>
        <v>3.0000000000000027</v>
      </c>
      <c r="AA472" s="197">
        <v>7498.4</v>
      </c>
      <c r="AS472" s="11" t="s">
        <v>137</v>
      </c>
      <c r="AU472" s="11" t="s">
        <v>132</v>
      </c>
      <c r="AV472" s="11" t="s">
        <v>79</v>
      </c>
      <c r="AZ472" s="11" t="s">
        <v>130</v>
      </c>
      <c r="BF472" s="164">
        <f>IF(O472="základní",K472,0)</f>
        <v>7280</v>
      </c>
      <c r="BG472" s="164">
        <f>IF(O472="snížená",K472,0)</f>
        <v>0</v>
      </c>
      <c r="BH472" s="164">
        <f>IF(O472="zákl. přenesená",K472,0)</f>
        <v>0</v>
      </c>
      <c r="BI472" s="164">
        <f>IF(O472="sníž. přenesená",K472,0)</f>
        <v>0</v>
      </c>
      <c r="BJ472" s="164">
        <f>IF(O472="nulová",K472,0)</f>
        <v>0</v>
      </c>
      <c r="BK472" s="11" t="s">
        <v>79</v>
      </c>
      <c r="BL472" s="164">
        <f>ROUND(P472*H472,2)</f>
        <v>7280</v>
      </c>
      <c r="BM472" s="11" t="s">
        <v>137</v>
      </c>
      <c r="BN472" s="11" t="s">
        <v>1089</v>
      </c>
    </row>
    <row r="473" spans="2:66" s="1" customFormat="1" ht="19.5">
      <c r="B473" s="27"/>
      <c r="C473" s="28"/>
      <c r="D473" s="165" t="s">
        <v>139</v>
      </c>
      <c r="E473" s="28"/>
      <c r="F473" s="166" t="s">
        <v>1090</v>
      </c>
      <c r="G473" s="28"/>
      <c r="H473" s="28"/>
      <c r="I473" s="28"/>
      <c r="J473" s="28"/>
      <c r="K473" s="28"/>
      <c r="L473" s="28"/>
      <c r="M473" s="181"/>
      <c r="N473" s="198"/>
      <c r="O473" s="199"/>
      <c r="P473" s="199"/>
      <c r="Q473" s="199"/>
      <c r="R473" s="199"/>
      <c r="S473" s="199"/>
      <c r="T473" s="199"/>
      <c r="U473" s="199"/>
      <c r="V473" s="199"/>
      <c r="W473" s="199"/>
      <c r="X473" s="199"/>
      <c r="Y473" s="200"/>
      <c r="Z473" s="213"/>
      <c r="AA473" s="201"/>
      <c r="AU473" s="11" t="s">
        <v>139</v>
      </c>
      <c r="AV473" s="11" t="s">
        <v>79</v>
      </c>
    </row>
    <row r="474" spans="2:66" s="1" customFormat="1" ht="22.5" customHeight="1">
      <c r="B474" s="27"/>
      <c r="C474" s="154" t="s">
        <v>1091</v>
      </c>
      <c r="D474" s="154" t="s">
        <v>132</v>
      </c>
      <c r="E474" s="155" t="s">
        <v>1092</v>
      </c>
      <c r="F474" s="156" t="s">
        <v>1093</v>
      </c>
      <c r="G474" s="157" t="s">
        <v>135</v>
      </c>
      <c r="H474" s="158">
        <v>1</v>
      </c>
      <c r="I474" s="159">
        <v>0</v>
      </c>
      <c r="J474" s="159">
        <v>13900</v>
      </c>
      <c r="K474" s="159">
        <f>ROUND(P474*H474,2)</f>
        <v>13900</v>
      </c>
      <c r="L474" s="156" t="s">
        <v>136</v>
      </c>
      <c r="M474" s="181" t="str">
        <f t="shared" si="23"/>
        <v>Cena zvýšena</v>
      </c>
      <c r="N474" s="192" t="s">
        <v>1</v>
      </c>
      <c r="O474" s="193" t="s">
        <v>40</v>
      </c>
      <c r="P474" s="194">
        <f>I474+J474</f>
        <v>13900</v>
      </c>
      <c r="Q474" s="194">
        <f>ROUND(I474*H474,2)</f>
        <v>0</v>
      </c>
      <c r="R474" s="194">
        <f>ROUND(J474*H474,2)</f>
        <v>13900</v>
      </c>
      <c r="S474" s="195">
        <v>0</v>
      </c>
      <c r="T474" s="195">
        <f>S474*H474</f>
        <v>0</v>
      </c>
      <c r="U474" s="195">
        <v>0</v>
      </c>
      <c r="V474" s="195">
        <f>U474*H474</f>
        <v>0</v>
      </c>
      <c r="W474" s="195">
        <v>0</v>
      </c>
      <c r="X474" s="195">
        <f>W474*H474</f>
        <v>0</v>
      </c>
      <c r="Y474" s="196" t="s">
        <v>1</v>
      </c>
      <c r="Z474" s="213">
        <f t="shared" si="22"/>
        <v>3.0000000000000027</v>
      </c>
      <c r="AA474" s="197">
        <v>14317</v>
      </c>
      <c r="AS474" s="11" t="s">
        <v>137</v>
      </c>
      <c r="AU474" s="11" t="s">
        <v>132</v>
      </c>
      <c r="AV474" s="11" t="s">
        <v>79</v>
      </c>
      <c r="AZ474" s="11" t="s">
        <v>130</v>
      </c>
      <c r="BF474" s="164">
        <f>IF(O474="základní",K474,0)</f>
        <v>13900</v>
      </c>
      <c r="BG474" s="164">
        <f>IF(O474="snížená",K474,0)</f>
        <v>0</v>
      </c>
      <c r="BH474" s="164">
        <f>IF(O474="zákl. přenesená",K474,0)</f>
        <v>0</v>
      </c>
      <c r="BI474" s="164">
        <f>IF(O474="sníž. přenesená",K474,0)</f>
        <v>0</v>
      </c>
      <c r="BJ474" s="164">
        <f>IF(O474="nulová",K474,0)</f>
        <v>0</v>
      </c>
      <c r="BK474" s="11" t="s">
        <v>79</v>
      </c>
      <c r="BL474" s="164">
        <f>ROUND(P474*H474,2)</f>
        <v>13900</v>
      </c>
      <c r="BM474" s="11" t="s">
        <v>137</v>
      </c>
      <c r="BN474" s="11" t="s">
        <v>1094</v>
      </c>
    </row>
    <row r="475" spans="2:66" s="1" customFormat="1" ht="19.5">
      <c r="B475" s="27"/>
      <c r="C475" s="28"/>
      <c r="D475" s="165" t="s">
        <v>139</v>
      </c>
      <c r="E475" s="28"/>
      <c r="F475" s="166" t="s">
        <v>1095</v>
      </c>
      <c r="G475" s="28"/>
      <c r="H475" s="28"/>
      <c r="I475" s="28"/>
      <c r="J475" s="28"/>
      <c r="K475" s="28"/>
      <c r="L475" s="28"/>
      <c r="M475" s="181"/>
      <c r="N475" s="198"/>
      <c r="O475" s="199"/>
      <c r="P475" s="199"/>
      <c r="Q475" s="199"/>
      <c r="R475" s="199"/>
      <c r="S475" s="199"/>
      <c r="T475" s="199"/>
      <c r="U475" s="199"/>
      <c r="V475" s="199"/>
      <c r="W475" s="199"/>
      <c r="X475" s="199"/>
      <c r="Y475" s="200"/>
      <c r="Z475" s="213"/>
      <c r="AA475" s="201"/>
      <c r="AU475" s="11" t="s">
        <v>139</v>
      </c>
      <c r="AV475" s="11" t="s">
        <v>79</v>
      </c>
    </row>
    <row r="476" spans="2:66" s="1" customFormat="1" ht="22.5" customHeight="1">
      <c r="B476" s="27"/>
      <c r="C476" s="154" t="s">
        <v>1096</v>
      </c>
      <c r="D476" s="154" t="s">
        <v>132</v>
      </c>
      <c r="E476" s="155" t="s">
        <v>1097</v>
      </c>
      <c r="F476" s="156" t="s">
        <v>1098</v>
      </c>
      <c r="G476" s="157" t="s">
        <v>135</v>
      </c>
      <c r="H476" s="158">
        <v>1</v>
      </c>
      <c r="I476" s="159">
        <v>0</v>
      </c>
      <c r="J476" s="159">
        <v>10900</v>
      </c>
      <c r="K476" s="159">
        <f>ROUND(P476*H476,2)</f>
        <v>10900</v>
      </c>
      <c r="L476" s="156" t="s">
        <v>136</v>
      </c>
      <c r="M476" s="181" t="str">
        <f t="shared" si="23"/>
        <v>Cena zvýšena</v>
      </c>
      <c r="N476" s="192" t="s">
        <v>1</v>
      </c>
      <c r="O476" s="193" t="s">
        <v>40</v>
      </c>
      <c r="P476" s="194">
        <f>I476+J476</f>
        <v>10900</v>
      </c>
      <c r="Q476" s="194">
        <f>ROUND(I476*H476,2)</f>
        <v>0</v>
      </c>
      <c r="R476" s="194">
        <f>ROUND(J476*H476,2)</f>
        <v>10900</v>
      </c>
      <c r="S476" s="195">
        <v>0</v>
      </c>
      <c r="T476" s="195">
        <f>S476*H476</f>
        <v>0</v>
      </c>
      <c r="U476" s="195">
        <v>0</v>
      </c>
      <c r="V476" s="195">
        <f>U476*H476</f>
        <v>0</v>
      </c>
      <c r="W476" s="195">
        <v>0</v>
      </c>
      <c r="X476" s="195">
        <f>W476*H476</f>
        <v>0</v>
      </c>
      <c r="Y476" s="196" t="s">
        <v>1</v>
      </c>
      <c r="Z476" s="213">
        <f t="shared" si="22"/>
        <v>3.0000000000000027</v>
      </c>
      <c r="AA476" s="197">
        <v>11227</v>
      </c>
      <c r="AS476" s="11" t="s">
        <v>137</v>
      </c>
      <c r="AU476" s="11" t="s">
        <v>132</v>
      </c>
      <c r="AV476" s="11" t="s">
        <v>79</v>
      </c>
      <c r="AZ476" s="11" t="s">
        <v>130</v>
      </c>
      <c r="BF476" s="164">
        <f>IF(O476="základní",K476,0)</f>
        <v>10900</v>
      </c>
      <c r="BG476" s="164">
        <f>IF(O476="snížená",K476,0)</f>
        <v>0</v>
      </c>
      <c r="BH476" s="164">
        <f>IF(O476="zákl. přenesená",K476,0)</f>
        <v>0</v>
      </c>
      <c r="BI476" s="164">
        <f>IF(O476="sníž. přenesená",K476,0)</f>
        <v>0</v>
      </c>
      <c r="BJ476" s="164">
        <f>IF(O476="nulová",K476,0)</f>
        <v>0</v>
      </c>
      <c r="BK476" s="11" t="s">
        <v>79</v>
      </c>
      <c r="BL476" s="164">
        <f>ROUND(P476*H476,2)</f>
        <v>10900</v>
      </c>
      <c r="BM476" s="11" t="s">
        <v>137</v>
      </c>
      <c r="BN476" s="11" t="s">
        <v>1099</v>
      </c>
    </row>
    <row r="477" spans="2:66" s="1" customFormat="1" ht="19.5">
      <c r="B477" s="27"/>
      <c r="C477" s="28"/>
      <c r="D477" s="165" t="s">
        <v>139</v>
      </c>
      <c r="E477" s="28"/>
      <c r="F477" s="166" t="s">
        <v>1100</v>
      </c>
      <c r="G477" s="28"/>
      <c r="H477" s="28"/>
      <c r="I477" s="28"/>
      <c r="J477" s="28"/>
      <c r="K477" s="28"/>
      <c r="L477" s="28"/>
      <c r="M477" s="181"/>
      <c r="N477" s="198"/>
      <c r="O477" s="199"/>
      <c r="P477" s="199"/>
      <c r="Q477" s="199"/>
      <c r="R477" s="199"/>
      <c r="S477" s="199"/>
      <c r="T477" s="199"/>
      <c r="U477" s="199"/>
      <c r="V477" s="199"/>
      <c r="W477" s="199"/>
      <c r="X477" s="199"/>
      <c r="Y477" s="200"/>
      <c r="Z477" s="213"/>
      <c r="AA477" s="201"/>
      <c r="AU477" s="11" t="s">
        <v>139</v>
      </c>
      <c r="AV477" s="11" t="s">
        <v>79</v>
      </c>
    </row>
    <row r="478" spans="2:66" s="1" customFormat="1" ht="22.5" customHeight="1">
      <c r="B478" s="27"/>
      <c r="C478" s="154" t="s">
        <v>1101</v>
      </c>
      <c r="D478" s="154" t="s">
        <v>132</v>
      </c>
      <c r="E478" s="155" t="s">
        <v>1102</v>
      </c>
      <c r="F478" s="156" t="s">
        <v>1103</v>
      </c>
      <c r="G478" s="157" t="s">
        <v>135</v>
      </c>
      <c r="H478" s="158">
        <v>1</v>
      </c>
      <c r="I478" s="159">
        <v>0</v>
      </c>
      <c r="J478" s="159">
        <v>14600</v>
      </c>
      <c r="K478" s="159">
        <f>ROUND(P478*H478,2)</f>
        <v>14600</v>
      </c>
      <c r="L478" s="156" t="s">
        <v>136</v>
      </c>
      <c r="M478" s="181" t="str">
        <f t="shared" si="23"/>
        <v>Cena zvýšena</v>
      </c>
      <c r="N478" s="192" t="s">
        <v>1</v>
      </c>
      <c r="O478" s="193" t="s">
        <v>40</v>
      </c>
      <c r="P478" s="194">
        <f>I478+J478</f>
        <v>14600</v>
      </c>
      <c r="Q478" s="194">
        <f>ROUND(I478*H478,2)</f>
        <v>0</v>
      </c>
      <c r="R478" s="194">
        <f>ROUND(J478*H478,2)</f>
        <v>14600</v>
      </c>
      <c r="S478" s="195">
        <v>0</v>
      </c>
      <c r="T478" s="195">
        <f>S478*H478</f>
        <v>0</v>
      </c>
      <c r="U478" s="195">
        <v>0</v>
      </c>
      <c r="V478" s="195">
        <f>U478*H478</f>
        <v>0</v>
      </c>
      <c r="W478" s="195">
        <v>0</v>
      </c>
      <c r="X478" s="195">
        <f>W478*H478</f>
        <v>0</v>
      </c>
      <c r="Y478" s="196" t="s">
        <v>1</v>
      </c>
      <c r="Z478" s="213">
        <f t="shared" si="22"/>
        <v>3.0000000000000027</v>
      </c>
      <c r="AA478" s="197">
        <v>15038</v>
      </c>
      <c r="AS478" s="11" t="s">
        <v>137</v>
      </c>
      <c r="AU478" s="11" t="s">
        <v>132</v>
      </c>
      <c r="AV478" s="11" t="s">
        <v>79</v>
      </c>
      <c r="AZ478" s="11" t="s">
        <v>130</v>
      </c>
      <c r="BF478" s="164">
        <f>IF(O478="základní",K478,0)</f>
        <v>14600</v>
      </c>
      <c r="BG478" s="164">
        <f>IF(O478="snížená",K478,0)</f>
        <v>0</v>
      </c>
      <c r="BH478" s="164">
        <f>IF(O478="zákl. přenesená",K478,0)</f>
        <v>0</v>
      </c>
      <c r="BI478" s="164">
        <f>IF(O478="sníž. přenesená",K478,0)</f>
        <v>0</v>
      </c>
      <c r="BJ478" s="164">
        <f>IF(O478="nulová",K478,0)</f>
        <v>0</v>
      </c>
      <c r="BK478" s="11" t="s">
        <v>79</v>
      </c>
      <c r="BL478" s="164">
        <f>ROUND(P478*H478,2)</f>
        <v>14600</v>
      </c>
      <c r="BM478" s="11" t="s">
        <v>137</v>
      </c>
      <c r="BN478" s="11" t="s">
        <v>1104</v>
      </c>
    </row>
    <row r="479" spans="2:66" s="1" customFormat="1" ht="19.5">
      <c r="B479" s="27"/>
      <c r="C479" s="28"/>
      <c r="D479" s="165" t="s">
        <v>139</v>
      </c>
      <c r="E479" s="28"/>
      <c r="F479" s="166" t="s">
        <v>1105</v>
      </c>
      <c r="G479" s="28"/>
      <c r="H479" s="28"/>
      <c r="I479" s="28"/>
      <c r="J479" s="28"/>
      <c r="K479" s="28"/>
      <c r="L479" s="28"/>
      <c r="M479" s="181"/>
      <c r="N479" s="198"/>
      <c r="O479" s="199"/>
      <c r="P479" s="199"/>
      <c r="Q479" s="199"/>
      <c r="R479" s="199"/>
      <c r="S479" s="199"/>
      <c r="T479" s="199"/>
      <c r="U479" s="199"/>
      <c r="V479" s="199"/>
      <c r="W479" s="199"/>
      <c r="X479" s="199"/>
      <c r="Y479" s="200"/>
      <c r="Z479" s="213"/>
      <c r="AA479" s="201"/>
      <c r="AU479" s="11" t="s">
        <v>139</v>
      </c>
      <c r="AV479" s="11" t="s">
        <v>79</v>
      </c>
    </row>
    <row r="480" spans="2:66" s="1" customFormat="1" ht="22.5" customHeight="1">
      <c r="B480" s="27"/>
      <c r="C480" s="154" t="s">
        <v>1106</v>
      </c>
      <c r="D480" s="154" t="s">
        <v>132</v>
      </c>
      <c r="E480" s="155" t="s">
        <v>1107</v>
      </c>
      <c r="F480" s="156" t="s">
        <v>1108</v>
      </c>
      <c r="G480" s="157" t="s">
        <v>135</v>
      </c>
      <c r="H480" s="158">
        <v>1</v>
      </c>
      <c r="I480" s="159">
        <v>0</v>
      </c>
      <c r="J480" s="159">
        <v>10400</v>
      </c>
      <c r="K480" s="159">
        <f>ROUND(P480*H480,2)</f>
        <v>10400</v>
      </c>
      <c r="L480" s="156" t="s">
        <v>136</v>
      </c>
      <c r="M480" s="181" t="str">
        <f t="shared" si="23"/>
        <v>Cena zvýšena</v>
      </c>
      <c r="N480" s="192" t="s">
        <v>1</v>
      </c>
      <c r="O480" s="193" t="s">
        <v>40</v>
      </c>
      <c r="P480" s="194">
        <f>I480+J480</f>
        <v>10400</v>
      </c>
      <c r="Q480" s="194">
        <f>ROUND(I480*H480,2)</f>
        <v>0</v>
      </c>
      <c r="R480" s="194">
        <f>ROUND(J480*H480,2)</f>
        <v>10400</v>
      </c>
      <c r="S480" s="195">
        <v>0</v>
      </c>
      <c r="T480" s="195">
        <f>S480*H480</f>
        <v>0</v>
      </c>
      <c r="U480" s="195">
        <v>0</v>
      </c>
      <c r="V480" s="195">
        <f>U480*H480</f>
        <v>0</v>
      </c>
      <c r="W480" s="195">
        <v>0</v>
      </c>
      <c r="X480" s="195">
        <f>W480*H480</f>
        <v>0</v>
      </c>
      <c r="Y480" s="196" t="s">
        <v>1</v>
      </c>
      <c r="Z480" s="213">
        <f t="shared" si="22"/>
        <v>3.0000000000000027</v>
      </c>
      <c r="AA480" s="197">
        <v>10712</v>
      </c>
      <c r="AS480" s="11" t="s">
        <v>137</v>
      </c>
      <c r="AU480" s="11" t="s">
        <v>132</v>
      </c>
      <c r="AV480" s="11" t="s">
        <v>79</v>
      </c>
      <c r="AZ480" s="11" t="s">
        <v>130</v>
      </c>
      <c r="BF480" s="164">
        <f>IF(O480="základní",K480,0)</f>
        <v>10400</v>
      </c>
      <c r="BG480" s="164">
        <f>IF(O480="snížená",K480,0)</f>
        <v>0</v>
      </c>
      <c r="BH480" s="164">
        <f>IF(O480="zákl. přenesená",K480,0)</f>
        <v>0</v>
      </c>
      <c r="BI480" s="164">
        <f>IF(O480="sníž. přenesená",K480,0)</f>
        <v>0</v>
      </c>
      <c r="BJ480" s="164">
        <f>IF(O480="nulová",K480,0)</f>
        <v>0</v>
      </c>
      <c r="BK480" s="11" t="s">
        <v>79</v>
      </c>
      <c r="BL480" s="164">
        <f>ROUND(P480*H480,2)</f>
        <v>10400</v>
      </c>
      <c r="BM480" s="11" t="s">
        <v>137</v>
      </c>
      <c r="BN480" s="11" t="s">
        <v>1109</v>
      </c>
    </row>
    <row r="481" spans="2:66" s="1" customFormat="1" ht="19.5">
      <c r="B481" s="27"/>
      <c r="C481" s="28"/>
      <c r="D481" s="165" t="s">
        <v>139</v>
      </c>
      <c r="E481" s="28"/>
      <c r="F481" s="166" t="s">
        <v>1110</v>
      </c>
      <c r="G481" s="28"/>
      <c r="H481" s="28"/>
      <c r="I481" s="28"/>
      <c r="J481" s="28"/>
      <c r="K481" s="28"/>
      <c r="L481" s="28"/>
      <c r="M481" s="181"/>
      <c r="N481" s="198"/>
      <c r="O481" s="199"/>
      <c r="P481" s="199"/>
      <c r="Q481" s="199"/>
      <c r="R481" s="199"/>
      <c r="S481" s="199"/>
      <c r="T481" s="199"/>
      <c r="U481" s="199"/>
      <c r="V481" s="199"/>
      <c r="W481" s="199"/>
      <c r="X481" s="199"/>
      <c r="Y481" s="200"/>
      <c r="Z481" s="213"/>
      <c r="AA481" s="201"/>
      <c r="AU481" s="11" t="s">
        <v>139</v>
      </c>
      <c r="AV481" s="11" t="s">
        <v>79</v>
      </c>
    </row>
    <row r="482" spans="2:66" s="1" customFormat="1" ht="22.5" customHeight="1">
      <c r="B482" s="27"/>
      <c r="C482" s="154" t="s">
        <v>1111</v>
      </c>
      <c r="D482" s="154" t="s">
        <v>132</v>
      </c>
      <c r="E482" s="155" t="s">
        <v>1112</v>
      </c>
      <c r="F482" s="156" t="s">
        <v>1113</v>
      </c>
      <c r="G482" s="157" t="s">
        <v>135</v>
      </c>
      <c r="H482" s="158">
        <v>1</v>
      </c>
      <c r="I482" s="159">
        <v>0</v>
      </c>
      <c r="J482" s="159">
        <v>14400</v>
      </c>
      <c r="K482" s="159">
        <f>ROUND(P482*H482,2)</f>
        <v>14400</v>
      </c>
      <c r="L482" s="156" t="s">
        <v>136</v>
      </c>
      <c r="M482" s="181" t="str">
        <f t="shared" si="23"/>
        <v>Cena zvýšena</v>
      </c>
      <c r="N482" s="192" t="s">
        <v>1</v>
      </c>
      <c r="O482" s="193" t="s">
        <v>40</v>
      </c>
      <c r="P482" s="194">
        <f>I482+J482</f>
        <v>14400</v>
      </c>
      <c r="Q482" s="194">
        <f>ROUND(I482*H482,2)</f>
        <v>0</v>
      </c>
      <c r="R482" s="194">
        <f>ROUND(J482*H482,2)</f>
        <v>14400</v>
      </c>
      <c r="S482" s="195">
        <v>0</v>
      </c>
      <c r="T482" s="195">
        <f>S482*H482</f>
        <v>0</v>
      </c>
      <c r="U482" s="195">
        <v>0</v>
      </c>
      <c r="V482" s="195">
        <f>U482*H482</f>
        <v>0</v>
      </c>
      <c r="W482" s="195">
        <v>0</v>
      </c>
      <c r="X482" s="195">
        <f>W482*H482</f>
        <v>0</v>
      </c>
      <c r="Y482" s="196" t="s">
        <v>1</v>
      </c>
      <c r="Z482" s="213">
        <f t="shared" si="22"/>
        <v>3.0000000000000027</v>
      </c>
      <c r="AA482" s="197">
        <v>14832</v>
      </c>
      <c r="AS482" s="11" t="s">
        <v>137</v>
      </c>
      <c r="AU482" s="11" t="s">
        <v>132</v>
      </c>
      <c r="AV482" s="11" t="s">
        <v>79</v>
      </c>
      <c r="AZ482" s="11" t="s">
        <v>130</v>
      </c>
      <c r="BF482" s="164">
        <f>IF(O482="základní",K482,0)</f>
        <v>14400</v>
      </c>
      <c r="BG482" s="164">
        <f>IF(O482="snížená",K482,0)</f>
        <v>0</v>
      </c>
      <c r="BH482" s="164">
        <f>IF(O482="zákl. přenesená",K482,0)</f>
        <v>0</v>
      </c>
      <c r="BI482" s="164">
        <f>IF(O482="sníž. přenesená",K482,0)</f>
        <v>0</v>
      </c>
      <c r="BJ482" s="164">
        <f>IF(O482="nulová",K482,0)</f>
        <v>0</v>
      </c>
      <c r="BK482" s="11" t="s">
        <v>79</v>
      </c>
      <c r="BL482" s="164">
        <f>ROUND(P482*H482,2)</f>
        <v>14400</v>
      </c>
      <c r="BM482" s="11" t="s">
        <v>137</v>
      </c>
      <c r="BN482" s="11" t="s">
        <v>1114</v>
      </c>
    </row>
    <row r="483" spans="2:66" s="1" customFormat="1" ht="19.5">
      <c r="B483" s="27"/>
      <c r="C483" s="28"/>
      <c r="D483" s="165" t="s">
        <v>139</v>
      </c>
      <c r="E483" s="28"/>
      <c r="F483" s="166" t="s">
        <v>1115</v>
      </c>
      <c r="G483" s="28"/>
      <c r="H483" s="28"/>
      <c r="I483" s="28"/>
      <c r="J483" s="28"/>
      <c r="K483" s="28"/>
      <c r="L483" s="28"/>
      <c r="M483" s="181"/>
      <c r="N483" s="198"/>
      <c r="O483" s="199"/>
      <c r="P483" s="199"/>
      <c r="Q483" s="199"/>
      <c r="R483" s="199"/>
      <c r="S483" s="199"/>
      <c r="T483" s="199"/>
      <c r="U483" s="199"/>
      <c r="V483" s="199"/>
      <c r="W483" s="199"/>
      <c r="X483" s="199"/>
      <c r="Y483" s="200"/>
      <c r="Z483" s="213"/>
      <c r="AA483" s="201"/>
      <c r="AU483" s="11" t="s">
        <v>139</v>
      </c>
      <c r="AV483" s="11" t="s">
        <v>79</v>
      </c>
    </row>
    <row r="484" spans="2:66" s="1" customFormat="1" ht="22.5" customHeight="1">
      <c r="B484" s="27"/>
      <c r="C484" s="154" t="s">
        <v>1116</v>
      </c>
      <c r="D484" s="154" t="s">
        <v>132</v>
      </c>
      <c r="E484" s="155" t="s">
        <v>1117</v>
      </c>
      <c r="F484" s="156" t="s">
        <v>1118</v>
      </c>
      <c r="G484" s="157" t="s">
        <v>135</v>
      </c>
      <c r="H484" s="158">
        <v>1</v>
      </c>
      <c r="I484" s="159">
        <v>0</v>
      </c>
      <c r="J484" s="159">
        <v>14600</v>
      </c>
      <c r="K484" s="159">
        <f>ROUND(P484*H484,2)</f>
        <v>14600</v>
      </c>
      <c r="L484" s="156" t="s">
        <v>136</v>
      </c>
      <c r="M484" s="181" t="str">
        <f t="shared" si="23"/>
        <v>Cena zvýšena</v>
      </c>
      <c r="N484" s="192" t="s">
        <v>1</v>
      </c>
      <c r="O484" s="193" t="s">
        <v>40</v>
      </c>
      <c r="P484" s="194">
        <f>I484+J484</f>
        <v>14600</v>
      </c>
      <c r="Q484" s="194">
        <f>ROUND(I484*H484,2)</f>
        <v>0</v>
      </c>
      <c r="R484" s="194">
        <f>ROUND(J484*H484,2)</f>
        <v>14600</v>
      </c>
      <c r="S484" s="195">
        <v>0</v>
      </c>
      <c r="T484" s="195">
        <f>S484*H484</f>
        <v>0</v>
      </c>
      <c r="U484" s="195">
        <v>0</v>
      </c>
      <c r="V484" s="195">
        <f>U484*H484</f>
        <v>0</v>
      </c>
      <c r="W484" s="195">
        <v>0</v>
      </c>
      <c r="X484" s="195">
        <f>W484*H484</f>
        <v>0</v>
      </c>
      <c r="Y484" s="196" t="s">
        <v>1</v>
      </c>
      <c r="Z484" s="213">
        <f t="shared" si="22"/>
        <v>3.0000000000000027</v>
      </c>
      <c r="AA484" s="197">
        <v>15038</v>
      </c>
      <c r="AS484" s="11" t="s">
        <v>137</v>
      </c>
      <c r="AU484" s="11" t="s">
        <v>132</v>
      </c>
      <c r="AV484" s="11" t="s">
        <v>79</v>
      </c>
      <c r="AZ484" s="11" t="s">
        <v>130</v>
      </c>
      <c r="BF484" s="164">
        <f>IF(O484="základní",K484,0)</f>
        <v>14600</v>
      </c>
      <c r="BG484" s="164">
        <f>IF(O484="snížená",K484,0)</f>
        <v>0</v>
      </c>
      <c r="BH484" s="164">
        <f>IF(O484="zákl. přenesená",K484,0)</f>
        <v>0</v>
      </c>
      <c r="BI484" s="164">
        <f>IF(O484="sníž. přenesená",K484,0)</f>
        <v>0</v>
      </c>
      <c r="BJ484" s="164">
        <f>IF(O484="nulová",K484,0)</f>
        <v>0</v>
      </c>
      <c r="BK484" s="11" t="s">
        <v>79</v>
      </c>
      <c r="BL484" s="164">
        <f>ROUND(P484*H484,2)</f>
        <v>14600</v>
      </c>
      <c r="BM484" s="11" t="s">
        <v>137</v>
      </c>
      <c r="BN484" s="11" t="s">
        <v>1119</v>
      </c>
    </row>
    <row r="485" spans="2:66" s="1" customFormat="1" ht="19.5">
      <c r="B485" s="27"/>
      <c r="C485" s="28"/>
      <c r="D485" s="165" t="s">
        <v>139</v>
      </c>
      <c r="E485" s="28"/>
      <c r="F485" s="166" t="s">
        <v>1120</v>
      </c>
      <c r="G485" s="28"/>
      <c r="H485" s="28"/>
      <c r="I485" s="28"/>
      <c r="J485" s="28"/>
      <c r="K485" s="28"/>
      <c r="L485" s="28"/>
      <c r="M485" s="181"/>
      <c r="N485" s="198"/>
      <c r="O485" s="199"/>
      <c r="P485" s="199"/>
      <c r="Q485" s="199"/>
      <c r="R485" s="199"/>
      <c r="S485" s="199"/>
      <c r="T485" s="199"/>
      <c r="U485" s="199"/>
      <c r="V485" s="199"/>
      <c r="W485" s="199"/>
      <c r="X485" s="199"/>
      <c r="Y485" s="200"/>
      <c r="Z485" s="213"/>
      <c r="AA485" s="201"/>
      <c r="AU485" s="11" t="s">
        <v>139</v>
      </c>
      <c r="AV485" s="11" t="s">
        <v>79</v>
      </c>
    </row>
    <row r="486" spans="2:66" s="1" customFormat="1" ht="22.5" customHeight="1">
      <c r="B486" s="27"/>
      <c r="C486" s="154" t="s">
        <v>1121</v>
      </c>
      <c r="D486" s="154" t="s">
        <v>132</v>
      </c>
      <c r="E486" s="155" t="s">
        <v>1122</v>
      </c>
      <c r="F486" s="156" t="s">
        <v>1123</v>
      </c>
      <c r="G486" s="157" t="s">
        <v>135</v>
      </c>
      <c r="H486" s="158">
        <v>1</v>
      </c>
      <c r="I486" s="159">
        <v>0</v>
      </c>
      <c r="J486" s="159">
        <v>14600</v>
      </c>
      <c r="K486" s="159">
        <f>ROUND(P486*H486,2)</f>
        <v>14600</v>
      </c>
      <c r="L486" s="156" t="s">
        <v>136</v>
      </c>
      <c r="M486" s="181" t="str">
        <f t="shared" si="23"/>
        <v>Cena zvýšena</v>
      </c>
      <c r="N486" s="192" t="s">
        <v>1</v>
      </c>
      <c r="O486" s="193" t="s">
        <v>40</v>
      </c>
      <c r="P486" s="194">
        <f>I486+J486</f>
        <v>14600</v>
      </c>
      <c r="Q486" s="194">
        <f>ROUND(I486*H486,2)</f>
        <v>0</v>
      </c>
      <c r="R486" s="194">
        <f>ROUND(J486*H486,2)</f>
        <v>14600</v>
      </c>
      <c r="S486" s="195">
        <v>0</v>
      </c>
      <c r="T486" s="195">
        <f>S486*H486</f>
        <v>0</v>
      </c>
      <c r="U486" s="195">
        <v>0</v>
      </c>
      <c r="V486" s="195">
        <f>U486*H486</f>
        <v>0</v>
      </c>
      <c r="W486" s="195">
        <v>0</v>
      </c>
      <c r="X486" s="195">
        <f>W486*H486</f>
        <v>0</v>
      </c>
      <c r="Y486" s="196" t="s">
        <v>1</v>
      </c>
      <c r="Z486" s="213">
        <f t="shared" si="22"/>
        <v>3.0000000000000027</v>
      </c>
      <c r="AA486" s="197">
        <v>15038</v>
      </c>
      <c r="AS486" s="11" t="s">
        <v>137</v>
      </c>
      <c r="AU486" s="11" t="s">
        <v>132</v>
      </c>
      <c r="AV486" s="11" t="s">
        <v>79</v>
      </c>
      <c r="AZ486" s="11" t="s">
        <v>130</v>
      </c>
      <c r="BF486" s="164">
        <f>IF(O486="základní",K486,0)</f>
        <v>14600</v>
      </c>
      <c r="BG486" s="164">
        <f>IF(O486="snížená",K486,0)</f>
        <v>0</v>
      </c>
      <c r="BH486" s="164">
        <f>IF(O486="zákl. přenesená",K486,0)</f>
        <v>0</v>
      </c>
      <c r="BI486" s="164">
        <f>IF(O486="sníž. přenesená",K486,0)</f>
        <v>0</v>
      </c>
      <c r="BJ486" s="164">
        <f>IF(O486="nulová",K486,0)</f>
        <v>0</v>
      </c>
      <c r="BK486" s="11" t="s">
        <v>79</v>
      </c>
      <c r="BL486" s="164">
        <f>ROUND(P486*H486,2)</f>
        <v>14600</v>
      </c>
      <c r="BM486" s="11" t="s">
        <v>137</v>
      </c>
      <c r="BN486" s="11" t="s">
        <v>1124</v>
      </c>
    </row>
    <row r="487" spans="2:66" s="1" customFormat="1" ht="19.5">
      <c r="B487" s="27"/>
      <c r="C487" s="28"/>
      <c r="D487" s="165" t="s">
        <v>139</v>
      </c>
      <c r="E487" s="28"/>
      <c r="F487" s="166" t="s">
        <v>1125</v>
      </c>
      <c r="G487" s="28"/>
      <c r="H487" s="28"/>
      <c r="I487" s="28"/>
      <c r="J487" s="28"/>
      <c r="K487" s="28"/>
      <c r="L487" s="28"/>
      <c r="M487" s="181"/>
      <c r="N487" s="198"/>
      <c r="O487" s="199"/>
      <c r="P487" s="199"/>
      <c r="Q487" s="199"/>
      <c r="R487" s="199"/>
      <c r="S487" s="199"/>
      <c r="T487" s="199"/>
      <c r="U487" s="199"/>
      <c r="V487" s="199"/>
      <c r="W487" s="199"/>
      <c r="X487" s="199"/>
      <c r="Y487" s="200"/>
      <c r="Z487" s="213"/>
      <c r="AA487" s="201"/>
      <c r="AU487" s="11" t="s">
        <v>139</v>
      </c>
      <c r="AV487" s="11" t="s">
        <v>79</v>
      </c>
    </row>
    <row r="488" spans="2:66" s="1" customFormat="1" ht="22.5" customHeight="1">
      <c r="B488" s="27"/>
      <c r="C488" s="154" t="s">
        <v>1126</v>
      </c>
      <c r="D488" s="154" t="s">
        <v>132</v>
      </c>
      <c r="E488" s="155" t="s">
        <v>1127</v>
      </c>
      <c r="F488" s="156" t="s">
        <v>1128</v>
      </c>
      <c r="G488" s="157" t="s">
        <v>135</v>
      </c>
      <c r="H488" s="158">
        <v>1</v>
      </c>
      <c r="I488" s="159">
        <v>0</v>
      </c>
      <c r="J488" s="159">
        <v>10600</v>
      </c>
      <c r="K488" s="159">
        <f>ROUND(P488*H488,2)</f>
        <v>10600</v>
      </c>
      <c r="L488" s="156" t="s">
        <v>136</v>
      </c>
      <c r="M488" s="181" t="str">
        <f t="shared" si="23"/>
        <v>Cena zvýšena</v>
      </c>
      <c r="N488" s="192" t="s">
        <v>1</v>
      </c>
      <c r="O488" s="193" t="s">
        <v>40</v>
      </c>
      <c r="P488" s="194">
        <f>I488+J488</f>
        <v>10600</v>
      </c>
      <c r="Q488" s="194">
        <f>ROUND(I488*H488,2)</f>
        <v>0</v>
      </c>
      <c r="R488" s="194">
        <f>ROUND(J488*H488,2)</f>
        <v>10600</v>
      </c>
      <c r="S488" s="195">
        <v>0</v>
      </c>
      <c r="T488" s="195">
        <f>S488*H488</f>
        <v>0</v>
      </c>
      <c r="U488" s="195">
        <v>0</v>
      </c>
      <c r="V488" s="195">
        <f>U488*H488</f>
        <v>0</v>
      </c>
      <c r="W488" s="195">
        <v>0</v>
      </c>
      <c r="X488" s="195">
        <f>W488*H488</f>
        <v>0</v>
      </c>
      <c r="Y488" s="196" t="s">
        <v>1</v>
      </c>
      <c r="Z488" s="213">
        <f t="shared" si="22"/>
        <v>3.0000000000000027</v>
      </c>
      <c r="AA488" s="197">
        <v>10918</v>
      </c>
      <c r="AS488" s="11" t="s">
        <v>137</v>
      </c>
      <c r="AU488" s="11" t="s">
        <v>132</v>
      </c>
      <c r="AV488" s="11" t="s">
        <v>79</v>
      </c>
      <c r="AZ488" s="11" t="s">
        <v>130</v>
      </c>
      <c r="BF488" s="164">
        <f>IF(O488="základní",K488,0)</f>
        <v>10600</v>
      </c>
      <c r="BG488" s="164">
        <f>IF(O488="snížená",K488,0)</f>
        <v>0</v>
      </c>
      <c r="BH488" s="164">
        <f>IF(O488="zákl. přenesená",K488,0)</f>
        <v>0</v>
      </c>
      <c r="BI488" s="164">
        <f>IF(O488="sníž. přenesená",K488,0)</f>
        <v>0</v>
      </c>
      <c r="BJ488" s="164">
        <f>IF(O488="nulová",K488,0)</f>
        <v>0</v>
      </c>
      <c r="BK488" s="11" t="s">
        <v>79</v>
      </c>
      <c r="BL488" s="164">
        <f>ROUND(P488*H488,2)</f>
        <v>10600</v>
      </c>
      <c r="BM488" s="11" t="s">
        <v>137</v>
      </c>
      <c r="BN488" s="11" t="s">
        <v>1129</v>
      </c>
    </row>
    <row r="489" spans="2:66" s="1" customFormat="1" ht="19.5">
      <c r="B489" s="27"/>
      <c r="C489" s="28"/>
      <c r="D489" s="165" t="s">
        <v>139</v>
      </c>
      <c r="E489" s="28"/>
      <c r="F489" s="166" t="s">
        <v>1130</v>
      </c>
      <c r="G489" s="28"/>
      <c r="H489" s="28"/>
      <c r="I489" s="28"/>
      <c r="J489" s="28"/>
      <c r="K489" s="28"/>
      <c r="L489" s="28"/>
      <c r="M489" s="181"/>
      <c r="N489" s="198"/>
      <c r="O489" s="199"/>
      <c r="P489" s="199"/>
      <c r="Q489" s="199"/>
      <c r="R489" s="199"/>
      <c r="S489" s="199"/>
      <c r="T489" s="199"/>
      <c r="U489" s="199"/>
      <c r="V489" s="199"/>
      <c r="W489" s="199"/>
      <c r="X489" s="199"/>
      <c r="Y489" s="200"/>
      <c r="Z489" s="213"/>
      <c r="AA489" s="201"/>
      <c r="AU489" s="11" t="s">
        <v>139</v>
      </c>
      <c r="AV489" s="11" t="s">
        <v>79</v>
      </c>
    </row>
    <row r="490" spans="2:66" s="1" customFormat="1" ht="22.5" customHeight="1">
      <c r="B490" s="27"/>
      <c r="C490" s="154" t="s">
        <v>1131</v>
      </c>
      <c r="D490" s="154" t="s">
        <v>132</v>
      </c>
      <c r="E490" s="155" t="s">
        <v>1132</v>
      </c>
      <c r="F490" s="156" t="s">
        <v>1133</v>
      </c>
      <c r="G490" s="157" t="s">
        <v>135</v>
      </c>
      <c r="H490" s="158">
        <v>1</v>
      </c>
      <c r="I490" s="159">
        <v>0</v>
      </c>
      <c r="J490" s="159">
        <v>10700</v>
      </c>
      <c r="K490" s="159">
        <f>ROUND(P490*H490,2)</f>
        <v>10700</v>
      </c>
      <c r="L490" s="156" t="s">
        <v>136</v>
      </c>
      <c r="M490" s="181" t="str">
        <f t="shared" si="23"/>
        <v>Cena zvýšena</v>
      </c>
      <c r="N490" s="192" t="s">
        <v>1</v>
      </c>
      <c r="O490" s="193" t="s">
        <v>40</v>
      </c>
      <c r="P490" s="194">
        <f>I490+J490</f>
        <v>10700</v>
      </c>
      <c r="Q490" s="194">
        <f>ROUND(I490*H490,2)</f>
        <v>0</v>
      </c>
      <c r="R490" s="194">
        <f>ROUND(J490*H490,2)</f>
        <v>10700</v>
      </c>
      <c r="S490" s="195">
        <v>0</v>
      </c>
      <c r="T490" s="195">
        <f>S490*H490</f>
        <v>0</v>
      </c>
      <c r="U490" s="195">
        <v>0</v>
      </c>
      <c r="V490" s="195">
        <f>U490*H490</f>
        <v>0</v>
      </c>
      <c r="W490" s="195">
        <v>0</v>
      </c>
      <c r="X490" s="195">
        <f>W490*H490</f>
        <v>0</v>
      </c>
      <c r="Y490" s="196" t="s">
        <v>1</v>
      </c>
      <c r="Z490" s="213">
        <f t="shared" si="22"/>
        <v>3.0000000000000027</v>
      </c>
      <c r="AA490" s="197">
        <v>11021</v>
      </c>
      <c r="AS490" s="11" t="s">
        <v>137</v>
      </c>
      <c r="AU490" s="11" t="s">
        <v>132</v>
      </c>
      <c r="AV490" s="11" t="s">
        <v>79</v>
      </c>
      <c r="AZ490" s="11" t="s">
        <v>130</v>
      </c>
      <c r="BF490" s="164">
        <f>IF(O490="základní",K490,0)</f>
        <v>10700</v>
      </c>
      <c r="BG490" s="164">
        <f>IF(O490="snížená",K490,0)</f>
        <v>0</v>
      </c>
      <c r="BH490" s="164">
        <f>IF(O490="zákl. přenesená",K490,0)</f>
        <v>0</v>
      </c>
      <c r="BI490" s="164">
        <f>IF(O490="sníž. přenesená",K490,0)</f>
        <v>0</v>
      </c>
      <c r="BJ490" s="164">
        <f>IF(O490="nulová",K490,0)</f>
        <v>0</v>
      </c>
      <c r="BK490" s="11" t="s">
        <v>79</v>
      </c>
      <c r="BL490" s="164">
        <f>ROUND(P490*H490,2)</f>
        <v>10700</v>
      </c>
      <c r="BM490" s="11" t="s">
        <v>137</v>
      </c>
      <c r="BN490" s="11" t="s">
        <v>1134</v>
      </c>
    </row>
    <row r="491" spans="2:66" s="1" customFormat="1" ht="19.5">
      <c r="B491" s="27"/>
      <c r="C491" s="28"/>
      <c r="D491" s="165" t="s">
        <v>139</v>
      </c>
      <c r="E491" s="28"/>
      <c r="F491" s="166" t="s">
        <v>1135</v>
      </c>
      <c r="G491" s="28"/>
      <c r="H491" s="28"/>
      <c r="I491" s="28"/>
      <c r="J491" s="28"/>
      <c r="K491" s="28"/>
      <c r="L491" s="28"/>
      <c r="M491" s="181"/>
      <c r="N491" s="198"/>
      <c r="O491" s="199"/>
      <c r="P491" s="199"/>
      <c r="Q491" s="199"/>
      <c r="R491" s="199"/>
      <c r="S491" s="199"/>
      <c r="T491" s="199"/>
      <c r="U491" s="199"/>
      <c r="V491" s="199"/>
      <c r="W491" s="199"/>
      <c r="X491" s="199"/>
      <c r="Y491" s="200"/>
      <c r="Z491" s="213"/>
      <c r="AA491" s="201"/>
      <c r="AU491" s="11" t="s">
        <v>139</v>
      </c>
      <c r="AV491" s="11" t="s">
        <v>79</v>
      </c>
    </row>
    <row r="492" spans="2:66" s="1" customFormat="1" ht="22.5" customHeight="1">
      <c r="B492" s="27"/>
      <c r="C492" s="154" t="s">
        <v>1136</v>
      </c>
      <c r="D492" s="154" t="s">
        <v>132</v>
      </c>
      <c r="E492" s="155" t="s">
        <v>1137</v>
      </c>
      <c r="F492" s="156" t="s">
        <v>1138</v>
      </c>
      <c r="G492" s="157" t="s">
        <v>135</v>
      </c>
      <c r="H492" s="158">
        <v>1</v>
      </c>
      <c r="I492" s="159">
        <v>0</v>
      </c>
      <c r="J492" s="159">
        <v>13300</v>
      </c>
      <c r="K492" s="159">
        <f>ROUND(P492*H492,2)</f>
        <v>13300</v>
      </c>
      <c r="L492" s="156" t="s">
        <v>136</v>
      </c>
      <c r="M492" s="181" t="str">
        <f t="shared" si="23"/>
        <v>Cena zvýšena</v>
      </c>
      <c r="N492" s="192" t="s">
        <v>1</v>
      </c>
      <c r="O492" s="193" t="s">
        <v>40</v>
      </c>
      <c r="P492" s="194">
        <f>I492+J492</f>
        <v>13300</v>
      </c>
      <c r="Q492" s="194">
        <f>ROUND(I492*H492,2)</f>
        <v>0</v>
      </c>
      <c r="R492" s="194">
        <f>ROUND(J492*H492,2)</f>
        <v>13300</v>
      </c>
      <c r="S492" s="195">
        <v>0</v>
      </c>
      <c r="T492" s="195">
        <f>S492*H492</f>
        <v>0</v>
      </c>
      <c r="U492" s="195">
        <v>0</v>
      </c>
      <c r="V492" s="195">
        <f>U492*H492</f>
        <v>0</v>
      </c>
      <c r="W492" s="195">
        <v>0</v>
      </c>
      <c r="X492" s="195">
        <f>W492*H492</f>
        <v>0</v>
      </c>
      <c r="Y492" s="196" t="s">
        <v>1</v>
      </c>
      <c r="Z492" s="213">
        <f t="shared" ref="Z492:Z536" si="24">SUM((AA492/K492-1)*100)</f>
        <v>3.0000000000000027</v>
      </c>
      <c r="AA492" s="197">
        <v>13699</v>
      </c>
      <c r="AS492" s="11" t="s">
        <v>137</v>
      </c>
      <c r="AU492" s="11" t="s">
        <v>132</v>
      </c>
      <c r="AV492" s="11" t="s">
        <v>79</v>
      </c>
      <c r="AZ492" s="11" t="s">
        <v>130</v>
      </c>
      <c r="BF492" s="164">
        <f>IF(O492="základní",K492,0)</f>
        <v>13300</v>
      </c>
      <c r="BG492" s="164">
        <f>IF(O492="snížená",K492,0)</f>
        <v>0</v>
      </c>
      <c r="BH492" s="164">
        <f>IF(O492="zákl. přenesená",K492,0)</f>
        <v>0</v>
      </c>
      <c r="BI492" s="164">
        <f>IF(O492="sníž. přenesená",K492,0)</f>
        <v>0</v>
      </c>
      <c r="BJ492" s="164">
        <f>IF(O492="nulová",K492,0)</f>
        <v>0</v>
      </c>
      <c r="BK492" s="11" t="s">
        <v>79</v>
      </c>
      <c r="BL492" s="164">
        <f>ROUND(P492*H492,2)</f>
        <v>13300</v>
      </c>
      <c r="BM492" s="11" t="s">
        <v>137</v>
      </c>
      <c r="BN492" s="11" t="s">
        <v>1139</v>
      </c>
    </row>
    <row r="493" spans="2:66" s="1" customFormat="1" ht="19.5">
      <c r="B493" s="27"/>
      <c r="C493" s="28"/>
      <c r="D493" s="165" t="s">
        <v>139</v>
      </c>
      <c r="E493" s="28"/>
      <c r="F493" s="166" t="s">
        <v>1140</v>
      </c>
      <c r="G493" s="28"/>
      <c r="H493" s="28"/>
      <c r="I493" s="28"/>
      <c r="J493" s="28"/>
      <c r="K493" s="28"/>
      <c r="L493" s="28"/>
      <c r="M493" s="181"/>
      <c r="N493" s="198"/>
      <c r="O493" s="199"/>
      <c r="P493" s="199"/>
      <c r="Q493" s="199"/>
      <c r="R493" s="199"/>
      <c r="S493" s="199"/>
      <c r="T493" s="199"/>
      <c r="U493" s="199"/>
      <c r="V493" s="199"/>
      <c r="W493" s="199"/>
      <c r="X493" s="199"/>
      <c r="Y493" s="200"/>
      <c r="Z493" s="213"/>
      <c r="AA493" s="201"/>
      <c r="AU493" s="11" t="s">
        <v>139</v>
      </c>
      <c r="AV493" s="11" t="s">
        <v>79</v>
      </c>
    </row>
    <row r="494" spans="2:66" s="1" customFormat="1" ht="22.5" customHeight="1">
      <c r="B494" s="27"/>
      <c r="C494" s="154" t="s">
        <v>1141</v>
      </c>
      <c r="D494" s="154" t="s">
        <v>132</v>
      </c>
      <c r="E494" s="155" t="s">
        <v>1142</v>
      </c>
      <c r="F494" s="156" t="s">
        <v>1143</v>
      </c>
      <c r="G494" s="157" t="s">
        <v>135</v>
      </c>
      <c r="H494" s="158">
        <v>1</v>
      </c>
      <c r="I494" s="159">
        <v>0</v>
      </c>
      <c r="J494" s="159">
        <v>14600</v>
      </c>
      <c r="K494" s="159">
        <f>ROUND(P494*H494,2)</f>
        <v>14600</v>
      </c>
      <c r="L494" s="156" t="s">
        <v>136</v>
      </c>
      <c r="M494" s="181" t="str">
        <f t="shared" si="23"/>
        <v>Cena zvýšena</v>
      </c>
      <c r="N494" s="192" t="s">
        <v>1</v>
      </c>
      <c r="O494" s="193" t="s">
        <v>40</v>
      </c>
      <c r="P494" s="194">
        <f>I494+J494</f>
        <v>14600</v>
      </c>
      <c r="Q494" s="194">
        <f>ROUND(I494*H494,2)</f>
        <v>0</v>
      </c>
      <c r="R494" s="194">
        <f>ROUND(J494*H494,2)</f>
        <v>14600</v>
      </c>
      <c r="S494" s="195">
        <v>0</v>
      </c>
      <c r="T494" s="195">
        <f>S494*H494</f>
        <v>0</v>
      </c>
      <c r="U494" s="195">
        <v>0</v>
      </c>
      <c r="V494" s="195">
        <f>U494*H494</f>
        <v>0</v>
      </c>
      <c r="W494" s="195">
        <v>0</v>
      </c>
      <c r="X494" s="195">
        <f>W494*H494</f>
        <v>0</v>
      </c>
      <c r="Y494" s="196" t="s">
        <v>1</v>
      </c>
      <c r="Z494" s="213">
        <f t="shared" si="24"/>
        <v>3.0000000000000027</v>
      </c>
      <c r="AA494" s="197">
        <v>15038</v>
      </c>
      <c r="AS494" s="11" t="s">
        <v>137</v>
      </c>
      <c r="AU494" s="11" t="s">
        <v>132</v>
      </c>
      <c r="AV494" s="11" t="s">
        <v>79</v>
      </c>
      <c r="AZ494" s="11" t="s">
        <v>130</v>
      </c>
      <c r="BF494" s="164">
        <f>IF(O494="základní",K494,0)</f>
        <v>14600</v>
      </c>
      <c r="BG494" s="164">
        <f>IF(O494="snížená",K494,0)</f>
        <v>0</v>
      </c>
      <c r="BH494" s="164">
        <f>IF(O494="zákl. přenesená",K494,0)</f>
        <v>0</v>
      </c>
      <c r="BI494" s="164">
        <f>IF(O494="sníž. přenesená",K494,0)</f>
        <v>0</v>
      </c>
      <c r="BJ494" s="164">
        <f>IF(O494="nulová",K494,0)</f>
        <v>0</v>
      </c>
      <c r="BK494" s="11" t="s">
        <v>79</v>
      </c>
      <c r="BL494" s="164">
        <f>ROUND(P494*H494,2)</f>
        <v>14600</v>
      </c>
      <c r="BM494" s="11" t="s">
        <v>137</v>
      </c>
      <c r="BN494" s="11" t="s">
        <v>1144</v>
      </c>
    </row>
    <row r="495" spans="2:66" s="1" customFormat="1" ht="19.5">
      <c r="B495" s="27"/>
      <c r="C495" s="28"/>
      <c r="D495" s="165" t="s">
        <v>139</v>
      </c>
      <c r="E495" s="28"/>
      <c r="F495" s="166" t="s">
        <v>1145</v>
      </c>
      <c r="G495" s="28"/>
      <c r="H495" s="28"/>
      <c r="I495" s="28"/>
      <c r="J495" s="28"/>
      <c r="K495" s="28"/>
      <c r="L495" s="28"/>
      <c r="M495" s="181"/>
      <c r="N495" s="198"/>
      <c r="O495" s="199"/>
      <c r="P495" s="199"/>
      <c r="Q495" s="199"/>
      <c r="R495" s="199"/>
      <c r="S495" s="199"/>
      <c r="T495" s="199"/>
      <c r="U495" s="199"/>
      <c r="V495" s="199"/>
      <c r="W495" s="199"/>
      <c r="X495" s="199"/>
      <c r="Y495" s="200"/>
      <c r="Z495" s="213"/>
      <c r="AA495" s="201"/>
      <c r="AU495" s="11" t="s">
        <v>139</v>
      </c>
      <c r="AV495" s="11" t="s">
        <v>79</v>
      </c>
    </row>
    <row r="496" spans="2:66" s="1" customFormat="1" ht="22.5" customHeight="1">
      <c r="B496" s="27"/>
      <c r="C496" s="154" t="s">
        <v>1146</v>
      </c>
      <c r="D496" s="154" t="s">
        <v>132</v>
      </c>
      <c r="E496" s="155" t="s">
        <v>1147</v>
      </c>
      <c r="F496" s="156" t="s">
        <v>1148</v>
      </c>
      <c r="G496" s="157" t="s">
        <v>135</v>
      </c>
      <c r="H496" s="158">
        <v>1</v>
      </c>
      <c r="I496" s="159">
        <v>0</v>
      </c>
      <c r="J496" s="159">
        <v>14600</v>
      </c>
      <c r="K496" s="159">
        <f>ROUND(P496*H496,2)</f>
        <v>14600</v>
      </c>
      <c r="L496" s="156" t="s">
        <v>136</v>
      </c>
      <c r="M496" s="181" t="str">
        <f t="shared" si="23"/>
        <v>Cena zvýšena</v>
      </c>
      <c r="N496" s="192" t="s">
        <v>1</v>
      </c>
      <c r="O496" s="193" t="s">
        <v>40</v>
      </c>
      <c r="P496" s="194">
        <f>I496+J496</f>
        <v>14600</v>
      </c>
      <c r="Q496" s="194">
        <f>ROUND(I496*H496,2)</f>
        <v>0</v>
      </c>
      <c r="R496" s="194">
        <f>ROUND(J496*H496,2)</f>
        <v>14600</v>
      </c>
      <c r="S496" s="195">
        <v>0</v>
      </c>
      <c r="T496" s="195">
        <f>S496*H496</f>
        <v>0</v>
      </c>
      <c r="U496" s="195">
        <v>0</v>
      </c>
      <c r="V496" s="195">
        <f>U496*H496</f>
        <v>0</v>
      </c>
      <c r="W496" s="195">
        <v>0</v>
      </c>
      <c r="X496" s="195">
        <f>W496*H496</f>
        <v>0</v>
      </c>
      <c r="Y496" s="196" t="s">
        <v>1</v>
      </c>
      <c r="Z496" s="213">
        <f t="shared" si="24"/>
        <v>3.0000000000000027</v>
      </c>
      <c r="AA496" s="197">
        <v>15038</v>
      </c>
      <c r="AS496" s="11" t="s">
        <v>137</v>
      </c>
      <c r="AU496" s="11" t="s">
        <v>132</v>
      </c>
      <c r="AV496" s="11" t="s">
        <v>79</v>
      </c>
      <c r="AZ496" s="11" t="s">
        <v>130</v>
      </c>
      <c r="BF496" s="164">
        <f>IF(O496="základní",K496,0)</f>
        <v>14600</v>
      </c>
      <c r="BG496" s="164">
        <f>IF(O496="snížená",K496,0)</f>
        <v>0</v>
      </c>
      <c r="BH496" s="164">
        <f>IF(O496="zákl. přenesená",K496,0)</f>
        <v>0</v>
      </c>
      <c r="BI496" s="164">
        <f>IF(O496="sníž. přenesená",K496,0)</f>
        <v>0</v>
      </c>
      <c r="BJ496" s="164">
        <f>IF(O496="nulová",K496,0)</f>
        <v>0</v>
      </c>
      <c r="BK496" s="11" t="s">
        <v>79</v>
      </c>
      <c r="BL496" s="164">
        <f>ROUND(P496*H496,2)</f>
        <v>14600</v>
      </c>
      <c r="BM496" s="11" t="s">
        <v>137</v>
      </c>
      <c r="BN496" s="11" t="s">
        <v>1149</v>
      </c>
    </row>
    <row r="497" spans="2:66" s="1" customFormat="1" ht="19.5">
      <c r="B497" s="27"/>
      <c r="C497" s="28"/>
      <c r="D497" s="165" t="s">
        <v>139</v>
      </c>
      <c r="E497" s="28"/>
      <c r="F497" s="166" t="s">
        <v>1150</v>
      </c>
      <c r="G497" s="28"/>
      <c r="H497" s="28"/>
      <c r="I497" s="28"/>
      <c r="J497" s="28"/>
      <c r="K497" s="28"/>
      <c r="L497" s="28"/>
      <c r="M497" s="181"/>
      <c r="N497" s="198"/>
      <c r="O497" s="199"/>
      <c r="P497" s="199"/>
      <c r="Q497" s="199"/>
      <c r="R497" s="199"/>
      <c r="S497" s="199"/>
      <c r="T497" s="199"/>
      <c r="U497" s="199"/>
      <c r="V497" s="199"/>
      <c r="W497" s="199"/>
      <c r="X497" s="199"/>
      <c r="Y497" s="200"/>
      <c r="Z497" s="213"/>
      <c r="AA497" s="201"/>
      <c r="AU497" s="11" t="s">
        <v>139</v>
      </c>
      <c r="AV497" s="11" t="s">
        <v>79</v>
      </c>
    </row>
    <row r="498" spans="2:66" s="1" customFormat="1" ht="22.5" customHeight="1">
      <c r="B498" s="27"/>
      <c r="C498" s="154" t="s">
        <v>1151</v>
      </c>
      <c r="D498" s="154" t="s">
        <v>132</v>
      </c>
      <c r="E498" s="155" t="s">
        <v>1152</v>
      </c>
      <c r="F498" s="156" t="s">
        <v>1153</v>
      </c>
      <c r="G498" s="157" t="s">
        <v>135</v>
      </c>
      <c r="H498" s="158">
        <v>1</v>
      </c>
      <c r="I498" s="159">
        <v>0</v>
      </c>
      <c r="J498" s="159">
        <v>9100</v>
      </c>
      <c r="K498" s="159">
        <f>ROUND(P498*H498,2)</f>
        <v>9100</v>
      </c>
      <c r="L498" s="156" t="s">
        <v>136</v>
      </c>
      <c r="M498" s="181" t="str">
        <f t="shared" si="23"/>
        <v>Cena zvýšena</v>
      </c>
      <c r="N498" s="192" t="s">
        <v>1</v>
      </c>
      <c r="O498" s="193" t="s">
        <v>40</v>
      </c>
      <c r="P498" s="194">
        <f>I498+J498</f>
        <v>9100</v>
      </c>
      <c r="Q498" s="194">
        <f>ROUND(I498*H498,2)</f>
        <v>0</v>
      </c>
      <c r="R498" s="194">
        <f>ROUND(J498*H498,2)</f>
        <v>9100</v>
      </c>
      <c r="S498" s="195">
        <v>0</v>
      </c>
      <c r="T498" s="195">
        <f>S498*H498</f>
        <v>0</v>
      </c>
      <c r="U498" s="195">
        <v>0</v>
      </c>
      <c r="V498" s="195">
        <f>U498*H498</f>
        <v>0</v>
      </c>
      <c r="W498" s="195">
        <v>0</v>
      </c>
      <c r="X498" s="195">
        <f>W498*H498</f>
        <v>0</v>
      </c>
      <c r="Y498" s="196" t="s">
        <v>1</v>
      </c>
      <c r="Z498" s="213">
        <f t="shared" si="24"/>
        <v>3.0000000000000027</v>
      </c>
      <c r="AA498" s="197">
        <v>9373</v>
      </c>
      <c r="AS498" s="11" t="s">
        <v>137</v>
      </c>
      <c r="AU498" s="11" t="s">
        <v>132</v>
      </c>
      <c r="AV498" s="11" t="s">
        <v>79</v>
      </c>
      <c r="AZ498" s="11" t="s">
        <v>130</v>
      </c>
      <c r="BF498" s="164">
        <f>IF(O498="základní",K498,0)</f>
        <v>9100</v>
      </c>
      <c r="BG498" s="164">
        <f>IF(O498="snížená",K498,0)</f>
        <v>0</v>
      </c>
      <c r="BH498" s="164">
        <f>IF(O498="zákl. přenesená",K498,0)</f>
        <v>0</v>
      </c>
      <c r="BI498" s="164">
        <f>IF(O498="sníž. přenesená",K498,0)</f>
        <v>0</v>
      </c>
      <c r="BJ498" s="164">
        <f>IF(O498="nulová",K498,0)</f>
        <v>0</v>
      </c>
      <c r="BK498" s="11" t="s">
        <v>79</v>
      </c>
      <c r="BL498" s="164">
        <f>ROUND(P498*H498,2)</f>
        <v>9100</v>
      </c>
      <c r="BM498" s="11" t="s">
        <v>137</v>
      </c>
      <c r="BN498" s="11" t="s">
        <v>1154</v>
      </c>
    </row>
    <row r="499" spans="2:66" s="1" customFormat="1" ht="19.5">
      <c r="B499" s="27"/>
      <c r="C499" s="28"/>
      <c r="D499" s="165" t="s">
        <v>139</v>
      </c>
      <c r="E499" s="28"/>
      <c r="F499" s="166" t="s">
        <v>1155</v>
      </c>
      <c r="G499" s="28"/>
      <c r="H499" s="28"/>
      <c r="I499" s="28"/>
      <c r="J499" s="28"/>
      <c r="K499" s="28"/>
      <c r="L499" s="28"/>
      <c r="M499" s="181"/>
      <c r="N499" s="198"/>
      <c r="O499" s="199"/>
      <c r="P499" s="199"/>
      <c r="Q499" s="199"/>
      <c r="R499" s="199"/>
      <c r="S499" s="199"/>
      <c r="T499" s="199"/>
      <c r="U499" s="199"/>
      <c r="V499" s="199"/>
      <c r="W499" s="199"/>
      <c r="X499" s="199"/>
      <c r="Y499" s="200"/>
      <c r="Z499" s="213"/>
      <c r="AA499" s="201"/>
      <c r="AU499" s="11" t="s">
        <v>139</v>
      </c>
      <c r="AV499" s="11" t="s">
        <v>79</v>
      </c>
    </row>
    <row r="500" spans="2:66" s="1" customFormat="1" ht="22.5" customHeight="1">
      <c r="B500" s="27"/>
      <c r="C500" s="154" t="s">
        <v>1156</v>
      </c>
      <c r="D500" s="154" t="s">
        <v>132</v>
      </c>
      <c r="E500" s="155" t="s">
        <v>1157</v>
      </c>
      <c r="F500" s="156" t="s">
        <v>1158</v>
      </c>
      <c r="G500" s="157" t="s">
        <v>135</v>
      </c>
      <c r="H500" s="158">
        <v>1</v>
      </c>
      <c r="I500" s="159">
        <v>0</v>
      </c>
      <c r="J500" s="159">
        <v>12000</v>
      </c>
      <c r="K500" s="159">
        <f>ROUND(P500*H500,2)</f>
        <v>12000</v>
      </c>
      <c r="L500" s="156" t="s">
        <v>136</v>
      </c>
      <c r="M500" s="181" t="str">
        <f t="shared" si="23"/>
        <v>Cena zvýšena</v>
      </c>
      <c r="N500" s="192" t="s">
        <v>1</v>
      </c>
      <c r="O500" s="193" t="s">
        <v>40</v>
      </c>
      <c r="P500" s="194">
        <f>I500+J500</f>
        <v>12000</v>
      </c>
      <c r="Q500" s="194">
        <f>ROUND(I500*H500,2)</f>
        <v>0</v>
      </c>
      <c r="R500" s="194">
        <f>ROUND(J500*H500,2)</f>
        <v>12000</v>
      </c>
      <c r="S500" s="195">
        <v>0</v>
      </c>
      <c r="T500" s="195">
        <f>S500*H500</f>
        <v>0</v>
      </c>
      <c r="U500" s="195">
        <v>0</v>
      </c>
      <c r="V500" s="195">
        <f>U500*H500</f>
        <v>0</v>
      </c>
      <c r="W500" s="195">
        <v>0</v>
      </c>
      <c r="X500" s="195">
        <f>W500*H500</f>
        <v>0</v>
      </c>
      <c r="Y500" s="196" t="s">
        <v>1</v>
      </c>
      <c r="Z500" s="213">
        <f t="shared" si="24"/>
        <v>3.0000000000000027</v>
      </c>
      <c r="AA500" s="197">
        <v>12360</v>
      </c>
      <c r="AS500" s="11" t="s">
        <v>137</v>
      </c>
      <c r="AU500" s="11" t="s">
        <v>132</v>
      </c>
      <c r="AV500" s="11" t="s">
        <v>79</v>
      </c>
      <c r="AZ500" s="11" t="s">
        <v>130</v>
      </c>
      <c r="BF500" s="164">
        <f>IF(O500="základní",K500,0)</f>
        <v>12000</v>
      </c>
      <c r="BG500" s="164">
        <f>IF(O500="snížená",K500,0)</f>
        <v>0</v>
      </c>
      <c r="BH500" s="164">
        <f>IF(O500="zákl. přenesená",K500,0)</f>
        <v>0</v>
      </c>
      <c r="BI500" s="164">
        <f>IF(O500="sníž. přenesená",K500,0)</f>
        <v>0</v>
      </c>
      <c r="BJ500" s="164">
        <f>IF(O500="nulová",K500,0)</f>
        <v>0</v>
      </c>
      <c r="BK500" s="11" t="s">
        <v>79</v>
      </c>
      <c r="BL500" s="164">
        <f>ROUND(P500*H500,2)</f>
        <v>12000</v>
      </c>
      <c r="BM500" s="11" t="s">
        <v>137</v>
      </c>
      <c r="BN500" s="11" t="s">
        <v>1159</v>
      </c>
    </row>
    <row r="501" spans="2:66" s="1" customFormat="1" ht="19.5">
      <c r="B501" s="27"/>
      <c r="C501" s="28"/>
      <c r="D501" s="165" t="s">
        <v>139</v>
      </c>
      <c r="E501" s="28"/>
      <c r="F501" s="166" t="s">
        <v>1160</v>
      </c>
      <c r="G501" s="28"/>
      <c r="H501" s="28"/>
      <c r="I501" s="28"/>
      <c r="J501" s="28"/>
      <c r="K501" s="28"/>
      <c r="L501" s="28"/>
      <c r="M501" s="181"/>
      <c r="N501" s="198"/>
      <c r="O501" s="199"/>
      <c r="P501" s="199"/>
      <c r="Q501" s="199"/>
      <c r="R501" s="199"/>
      <c r="S501" s="199"/>
      <c r="T501" s="199"/>
      <c r="U501" s="199"/>
      <c r="V501" s="199"/>
      <c r="W501" s="199"/>
      <c r="X501" s="199"/>
      <c r="Y501" s="200"/>
      <c r="Z501" s="213"/>
      <c r="AA501" s="201"/>
      <c r="AU501" s="11" t="s">
        <v>139</v>
      </c>
      <c r="AV501" s="11" t="s">
        <v>79</v>
      </c>
    </row>
    <row r="502" spans="2:66" s="1" customFormat="1" ht="22.5" customHeight="1">
      <c r="B502" s="27"/>
      <c r="C502" s="154" t="s">
        <v>1161</v>
      </c>
      <c r="D502" s="154" t="s">
        <v>132</v>
      </c>
      <c r="E502" s="155" t="s">
        <v>1162</v>
      </c>
      <c r="F502" s="156" t="s">
        <v>1163</v>
      </c>
      <c r="G502" s="157" t="s">
        <v>135</v>
      </c>
      <c r="H502" s="158">
        <v>1</v>
      </c>
      <c r="I502" s="159">
        <v>0</v>
      </c>
      <c r="J502" s="159">
        <v>348</v>
      </c>
      <c r="K502" s="159">
        <f>ROUND(P502*H502,2)</f>
        <v>348</v>
      </c>
      <c r="L502" s="156" t="s">
        <v>136</v>
      </c>
      <c r="M502" s="181" t="str">
        <f t="shared" si="23"/>
        <v>Cena zvýšena</v>
      </c>
      <c r="N502" s="192" t="s">
        <v>1</v>
      </c>
      <c r="O502" s="193" t="s">
        <v>40</v>
      </c>
      <c r="P502" s="194">
        <f>I502+J502</f>
        <v>348</v>
      </c>
      <c r="Q502" s="194">
        <f>ROUND(I502*H502,2)</f>
        <v>0</v>
      </c>
      <c r="R502" s="194">
        <f>ROUND(J502*H502,2)</f>
        <v>348</v>
      </c>
      <c r="S502" s="195">
        <v>0</v>
      </c>
      <c r="T502" s="195">
        <f>S502*H502</f>
        <v>0</v>
      </c>
      <c r="U502" s="195">
        <v>0</v>
      </c>
      <c r="V502" s="195">
        <f>U502*H502</f>
        <v>0</v>
      </c>
      <c r="W502" s="195">
        <v>0</v>
      </c>
      <c r="X502" s="195">
        <f>W502*H502</f>
        <v>0</v>
      </c>
      <c r="Y502" s="196" t="s">
        <v>1</v>
      </c>
      <c r="Z502" s="213">
        <f t="shared" si="24"/>
        <v>3.0000000000000027</v>
      </c>
      <c r="AA502" s="197">
        <v>358.44</v>
      </c>
      <c r="AS502" s="11" t="s">
        <v>137</v>
      </c>
      <c r="AU502" s="11" t="s">
        <v>132</v>
      </c>
      <c r="AV502" s="11" t="s">
        <v>79</v>
      </c>
      <c r="AZ502" s="11" t="s">
        <v>130</v>
      </c>
      <c r="BF502" s="164">
        <f>IF(O502="základní",K502,0)</f>
        <v>348</v>
      </c>
      <c r="BG502" s="164">
        <f>IF(O502="snížená",K502,0)</f>
        <v>0</v>
      </c>
      <c r="BH502" s="164">
        <f>IF(O502="zákl. přenesená",K502,0)</f>
        <v>0</v>
      </c>
      <c r="BI502" s="164">
        <f>IF(O502="sníž. přenesená",K502,0)</f>
        <v>0</v>
      </c>
      <c r="BJ502" s="164">
        <f>IF(O502="nulová",K502,0)</f>
        <v>0</v>
      </c>
      <c r="BK502" s="11" t="s">
        <v>79</v>
      </c>
      <c r="BL502" s="164">
        <f>ROUND(P502*H502,2)</f>
        <v>348</v>
      </c>
      <c r="BM502" s="11" t="s">
        <v>137</v>
      </c>
      <c r="BN502" s="11" t="s">
        <v>1164</v>
      </c>
    </row>
    <row r="503" spans="2:66" s="1" customFormat="1" ht="19.5">
      <c r="B503" s="27"/>
      <c r="C503" s="28"/>
      <c r="D503" s="165" t="s">
        <v>139</v>
      </c>
      <c r="E503" s="28"/>
      <c r="F503" s="166" t="s">
        <v>1165</v>
      </c>
      <c r="G503" s="28"/>
      <c r="H503" s="28"/>
      <c r="I503" s="28"/>
      <c r="J503" s="28"/>
      <c r="K503" s="28"/>
      <c r="L503" s="28"/>
      <c r="M503" s="181"/>
      <c r="N503" s="198"/>
      <c r="O503" s="199"/>
      <c r="P503" s="199"/>
      <c r="Q503" s="199"/>
      <c r="R503" s="199"/>
      <c r="S503" s="199"/>
      <c r="T503" s="199"/>
      <c r="U503" s="199"/>
      <c r="V503" s="199"/>
      <c r="W503" s="199"/>
      <c r="X503" s="199"/>
      <c r="Y503" s="200"/>
      <c r="Z503" s="213"/>
      <c r="AA503" s="201"/>
      <c r="AU503" s="11" t="s">
        <v>139</v>
      </c>
      <c r="AV503" s="11" t="s">
        <v>79</v>
      </c>
    </row>
    <row r="504" spans="2:66" s="1" customFormat="1" ht="22.5" customHeight="1">
      <c r="B504" s="27"/>
      <c r="C504" s="154" t="s">
        <v>1166</v>
      </c>
      <c r="D504" s="154" t="s">
        <v>132</v>
      </c>
      <c r="E504" s="155" t="s">
        <v>1167</v>
      </c>
      <c r="F504" s="156" t="s">
        <v>1168</v>
      </c>
      <c r="G504" s="157" t="s">
        <v>135</v>
      </c>
      <c r="H504" s="158">
        <v>1</v>
      </c>
      <c r="I504" s="159">
        <v>0</v>
      </c>
      <c r="J504" s="159">
        <v>2440</v>
      </c>
      <c r="K504" s="159">
        <f>ROUND(P504*H504,2)</f>
        <v>2440</v>
      </c>
      <c r="L504" s="156" t="s">
        <v>136</v>
      </c>
      <c r="M504" s="181" t="str">
        <f t="shared" si="23"/>
        <v>Cena zvýšena</v>
      </c>
      <c r="N504" s="192" t="s">
        <v>1</v>
      </c>
      <c r="O504" s="193" t="s">
        <v>40</v>
      </c>
      <c r="P504" s="194">
        <f>I504+J504</f>
        <v>2440</v>
      </c>
      <c r="Q504" s="194">
        <f>ROUND(I504*H504,2)</f>
        <v>0</v>
      </c>
      <c r="R504" s="194">
        <f>ROUND(J504*H504,2)</f>
        <v>2440</v>
      </c>
      <c r="S504" s="195">
        <v>0</v>
      </c>
      <c r="T504" s="195">
        <f>S504*H504</f>
        <v>0</v>
      </c>
      <c r="U504" s="195">
        <v>0</v>
      </c>
      <c r="V504" s="195">
        <f>U504*H504</f>
        <v>0</v>
      </c>
      <c r="W504" s="195">
        <v>0</v>
      </c>
      <c r="X504" s="195">
        <f>W504*H504</f>
        <v>0</v>
      </c>
      <c r="Y504" s="196" t="s">
        <v>1</v>
      </c>
      <c r="Z504" s="213">
        <f t="shared" si="24"/>
        <v>3.0000000000000027</v>
      </c>
      <c r="AA504" s="197">
        <v>2513.1999999999998</v>
      </c>
      <c r="AS504" s="11" t="s">
        <v>137</v>
      </c>
      <c r="AU504" s="11" t="s">
        <v>132</v>
      </c>
      <c r="AV504" s="11" t="s">
        <v>79</v>
      </c>
      <c r="AZ504" s="11" t="s">
        <v>130</v>
      </c>
      <c r="BF504" s="164">
        <f>IF(O504="základní",K504,0)</f>
        <v>2440</v>
      </c>
      <c r="BG504" s="164">
        <f>IF(O504="snížená",K504,0)</f>
        <v>0</v>
      </c>
      <c r="BH504" s="164">
        <f>IF(O504="zákl. přenesená",K504,0)</f>
        <v>0</v>
      </c>
      <c r="BI504" s="164">
        <f>IF(O504="sníž. přenesená",K504,0)</f>
        <v>0</v>
      </c>
      <c r="BJ504" s="164">
        <f>IF(O504="nulová",K504,0)</f>
        <v>0</v>
      </c>
      <c r="BK504" s="11" t="s">
        <v>79</v>
      </c>
      <c r="BL504" s="164">
        <f>ROUND(P504*H504,2)</f>
        <v>2440</v>
      </c>
      <c r="BM504" s="11" t="s">
        <v>137</v>
      </c>
      <c r="BN504" s="11" t="s">
        <v>1169</v>
      </c>
    </row>
    <row r="505" spans="2:66" s="1" customFormat="1" ht="19.5">
      <c r="B505" s="27"/>
      <c r="C505" s="28"/>
      <c r="D505" s="165" t="s">
        <v>139</v>
      </c>
      <c r="E505" s="28"/>
      <c r="F505" s="166" t="s">
        <v>1170</v>
      </c>
      <c r="G505" s="28"/>
      <c r="H505" s="28"/>
      <c r="I505" s="28"/>
      <c r="J505" s="28"/>
      <c r="K505" s="28"/>
      <c r="L505" s="28"/>
      <c r="M505" s="181"/>
      <c r="N505" s="198"/>
      <c r="O505" s="199"/>
      <c r="P505" s="199"/>
      <c r="Q505" s="199"/>
      <c r="R505" s="199"/>
      <c r="S505" s="199"/>
      <c r="T505" s="199"/>
      <c r="U505" s="199"/>
      <c r="V505" s="199"/>
      <c r="W505" s="199"/>
      <c r="X505" s="199"/>
      <c r="Y505" s="200"/>
      <c r="Z505" s="213"/>
      <c r="AA505" s="201"/>
      <c r="AU505" s="11" t="s">
        <v>139</v>
      </c>
      <c r="AV505" s="11" t="s">
        <v>79</v>
      </c>
    </row>
    <row r="506" spans="2:66" s="1" customFormat="1" ht="22.5" customHeight="1">
      <c r="B506" s="27"/>
      <c r="C506" s="154" t="s">
        <v>1171</v>
      </c>
      <c r="D506" s="154" t="s">
        <v>132</v>
      </c>
      <c r="E506" s="155" t="s">
        <v>1172</v>
      </c>
      <c r="F506" s="156" t="s">
        <v>1173</v>
      </c>
      <c r="G506" s="157" t="s">
        <v>135</v>
      </c>
      <c r="H506" s="158">
        <v>1</v>
      </c>
      <c r="I506" s="159">
        <v>0</v>
      </c>
      <c r="J506" s="159">
        <v>1570</v>
      </c>
      <c r="K506" s="159">
        <f>ROUND(P506*H506,2)</f>
        <v>1570</v>
      </c>
      <c r="L506" s="156" t="s">
        <v>136</v>
      </c>
      <c r="M506" s="181" t="str">
        <f t="shared" si="23"/>
        <v>Cena zvýšena</v>
      </c>
      <c r="N506" s="192" t="s">
        <v>1</v>
      </c>
      <c r="O506" s="193" t="s">
        <v>40</v>
      </c>
      <c r="P506" s="194">
        <f>I506+J506</f>
        <v>1570</v>
      </c>
      <c r="Q506" s="194">
        <f>ROUND(I506*H506,2)</f>
        <v>0</v>
      </c>
      <c r="R506" s="194">
        <f>ROUND(J506*H506,2)</f>
        <v>1570</v>
      </c>
      <c r="S506" s="195">
        <v>0</v>
      </c>
      <c r="T506" s="195">
        <f>S506*H506</f>
        <v>0</v>
      </c>
      <c r="U506" s="195">
        <v>0</v>
      </c>
      <c r="V506" s="195">
        <f>U506*H506</f>
        <v>0</v>
      </c>
      <c r="W506" s="195">
        <v>0</v>
      </c>
      <c r="X506" s="195">
        <f>W506*H506</f>
        <v>0</v>
      </c>
      <c r="Y506" s="196" t="s">
        <v>1</v>
      </c>
      <c r="Z506" s="213">
        <f t="shared" si="24"/>
        <v>3.0000000000000027</v>
      </c>
      <c r="AA506" s="197">
        <v>1617.1</v>
      </c>
      <c r="AS506" s="11" t="s">
        <v>137</v>
      </c>
      <c r="AU506" s="11" t="s">
        <v>132</v>
      </c>
      <c r="AV506" s="11" t="s">
        <v>79</v>
      </c>
      <c r="AZ506" s="11" t="s">
        <v>130</v>
      </c>
      <c r="BF506" s="164">
        <f>IF(O506="základní",K506,0)</f>
        <v>1570</v>
      </c>
      <c r="BG506" s="164">
        <f>IF(O506="snížená",K506,0)</f>
        <v>0</v>
      </c>
      <c r="BH506" s="164">
        <f>IF(O506="zákl. přenesená",K506,0)</f>
        <v>0</v>
      </c>
      <c r="BI506" s="164">
        <f>IF(O506="sníž. přenesená",K506,0)</f>
        <v>0</v>
      </c>
      <c r="BJ506" s="164">
        <f>IF(O506="nulová",K506,0)</f>
        <v>0</v>
      </c>
      <c r="BK506" s="11" t="s">
        <v>79</v>
      </c>
      <c r="BL506" s="164">
        <f>ROUND(P506*H506,2)</f>
        <v>1570</v>
      </c>
      <c r="BM506" s="11" t="s">
        <v>137</v>
      </c>
      <c r="BN506" s="11" t="s">
        <v>1174</v>
      </c>
    </row>
    <row r="507" spans="2:66" s="1" customFormat="1" ht="19.5">
      <c r="B507" s="27"/>
      <c r="C507" s="28"/>
      <c r="D507" s="165" t="s">
        <v>139</v>
      </c>
      <c r="E507" s="28"/>
      <c r="F507" s="166" t="s">
        <v>1175</v>
      </c>
      <c r="G507" s="28"/>
      <c r="H507" s="28"/>
      <c r="I507" s="28"/>
      <c r="J507" s="28"/>
      <c r="K507" s="28"/>
      <c r="L507" s="28"/>
      <c r="M507" s="181"/>
      <c r="N507" s="198"/>
      <c r="O507" s="199"/>
      <c r="P507" s="199"/>
      <c r="Q507" s="199"/>
      <c r="R507" s="199"/>
      <c r="S507" s="199"/>
      <c r="T507" s="199"/>
      <c r="U507" s="199"/>
      <c r="V507" s="199"/>
      <c r="W507" s="199"/>
      <c r="X507" s="199"/>
      <c r="Y507" s="200"/>
      <c r="Z507" s="213"/>
      <c r="AA507" s="201"/>
      <c r="AU507" s="11" t="s">
        <v>139</v>
      </c>
      <c r="AV507" s="11" t="s">
        <v>79</v>
      </c>
    </row>
    <row r="508" spans="2:66" s="1" customFormat="1" ht="22.5" customHeight="1">
      <c r="B508" s="27"/>
      <c r="C508" s="154" t="s">
        <v>1176</v>
      </c>
      <c r="D508" s="154" t="s">
        <v>132</v>
      </c>
      <c r="E508" s="155" t="s">
        <v>1177</v>
      </c>
      <c r="F508" s="156" t="s">
        <v>1178</v>
      </c>
      <c r="G508" s="157" t="s">
        <v>135</v>
      </c>
      <c r="H508" s="158">
        <v>1</v>
      </c>
      <c r="I508" s="159">
        <v>0</v>
      </c>
      <c r="J508" s="159">
        <v>1970</v>
      </c>
      <c r="K508" s="159">
        <f>ROUND(P508*H508,2)</f>
        <v>1970</v>
      </c>
      <c r="L508" s="156" t="s">
        <v>136</v>
      </c>
      <c r="M508" s="181" t="str">
        <f t="shared" si="23"/>
        <v>Cena zvýšena</v>
      </c>
      <c r="N508" s="192" t="s">
        <v>1</v>
      </c>
      <c r="O508" s="193" t="s">
        <v>40</v>
      </c>
      <c r="P508" s="194">
        <f>I508+J508</f>
        <v>1970</v>
      </c>
      <c r="Q508" s="194">
        <f>ROUND(I508*H508,2)</f>
        <v>0</v>
      </c>
      <c r="R508" s="194">
        <f>ROUND(J508*H508,2)</f>
        <v>1970</v>
      </c>
      <c r="S508" s="195">
        <v>0</v>
      </c>
      <c r="T508" s="195">
        <f>S508*H508</f>
        <v>0</v>
      </c>
      <c r="U508" s="195">
        <v>0</v>
      </c>
      <c r="V508" s="195">
        <f>U508*H508</f>
        <v>0</v>
      </c>
      <c r="W508" s="195">
        <v>0</v>
      </c>
      <c r="X508" s="195">
        <f>W508*H508</f>
        <v>0</v>
      </c>
      <c r="Y508" s="196" t="s">
        <v>1</v>
      </c>
      <c r="Z508" s="213">
        <f t="shared" si="24"/>
        <v>3.0000000000000027</v>
      </c>
      <c r="AA508" s="197">
        <v>2029.1</v>
      </c>
      <c r="AS508" s="11" t="s">
        <v>137</v>
      </c>
      <c r="AU508" s="11" t="s">
        <v>132</v>
      </c>
      <c r="AV508" s="11" t="s">
        <v>79</v>
      </c>
      <c r="AZ508" s="11" t="s">
        <v>130</v>
      </c>
      <c r="BF508" s="164">
        <f>IF(O508="základní",K508,0)</f>
        <v>1970</v>
      </c>
      <c r="BG508" s="164">
        <f>IF(O508="snížená",K508,0)</f>
        <v>0</v>
      </c>
      <c r="BH508" s="164">
        <f>IF(O508="zákl. přenesená",K508,0)</f>
        <v>0</v>
      </c>
      <c r="BI508" s="164">
        <f>IF(O508="sníž. přenesená",K508,0)</f>
        <v>0</v>
      </c>
      <c r="BJ508" s="164">
        <f>IF(O508="nulová",K508,0)</f>
        <v>0</v>
      </c>
      <c r="BK508" s="11" t="s">
        <v>79</v>
      </c>
      <c r="BL508" s="164">
        <f>ROUND(P508*H508,2)</f>
        <v>1970</v>
      </c>
      <c r="BM508" s="11" t="s">
        <v>137</v>
      </c>
      <c r="BN508" s="11" t="s">
        <v>1179</v>
      </c>
    </row>
    <row r="509" spans="2:66" s="1" customFormat="1" ht="19.5">
      <c r="B509" s="27"/>
      <c r="C509" s="28"/>
      <c r="D509" s="165" t="s">
        <v>139</v>
      </c>
      <c r="E509" s="28"/>
      <c r="F509" s="166" t="s">
        <v>1180</v>
      </c>
      <c r="G509" s="28"/>
      <c r="H509" s="28"/>
      <c r="I509" s="28"/>
      <c r="J509" s="28"/>
      <c r="K509" s="28"/>
      <c r="L509" s="28"/>
      <c r="M509" s="181"/>
      <c r="N509" s="198"/>
      <c r="O509" s="199"/>
      <c r="P509" s="199"/>
      <c r="Q509" s="199"/>
      <c r="R509" s="199"/>
      <c r="S509" s="199"/>
      <c r="T509" s="199"/>
      <c r="U509" s="199"/>
      <c r="V509" s="199"/>
      <c r="W509" s="199"/>
      <c r="X509" s="199"/>
      <c r="Y509" s="200"/>
      <c r="Z509" s="213"/>
      <c r="AA509" s="201"/>
      <c r="AU509" s="11" t="s">
        <v>139</v>
      </c>
      <c r="AV509" s="11" t="s">
        <v>79</v>
      </c>
    </row>
    <row r="510" spans="2:66" s="1" customFormat="1" ht="22.5" customHeight="1">
      <c r="B510" s="27"/>
      <c r="C510" s="154" t="s">
        <v>1181</v>
      </c>
      <c r="D510" s="154" t="s">
        <v>132</v>
      </c>
      <c r="E510" s="155" t="s">
        <v>1182</v>
      </c>
      <c r="F510" s="156" t="s">
        <v>1183</v>
      </c>
      <c r="G510" s="157" t="s">
        <v>135</v>
      </c>
      <c r="H510" s="158">
        <v>1</v>
      </c>
      <c r="I510" s="159">
        <v>0</v>
      </c>
      <c r="J510" s="159">
        <v>2330</v>
      </c>
      <c r="K510" s="159">
        <f>ROUND(P510*H510,2)</f>
        <v>2330</v>
      </c>
      <c r="L510" s="156" t="s">
        <v>136</v>
      </c>
      <c r="M510" s="181" t="str">
        <f t="shared" si="23"/>
        <v>Cena zvýšena</v>
      </c>
      <c r="N510" s="192" t="s">
        <v>1</v>
      </c>
      <c r="O510" s="193" t="s">
        <v>40</v>
      </c>
      <c r="P510" s="194">
        <f>I510+J510</f>
        <v>2330</v>
      </c>
      <c r="Q510" s="194">
        <f>ROUND(I510*H510,2)</f>
        <v>0</v>
      </c>
      <c r="R510" s="194">
        <f>ROUND(J510*H510,2)</f>
        <v>2330</v>
      </c>
      <c r="S510" s="195">
        <v>0</v>
      </c>
      <c r="T510" s="195">
        <f>S510*H510</f>
        <v>0</v>
      </c>
      <c r="U510" s="195">
        <v>0</v>
      </c>
      <c r="V510" s="195">
        <f>U510*H510</f>
        <v>0</v>
      </c>
      <c r="W510" s="195">
        <v>0</v>
      </c>
      <c r="X510" s="195">
        <f>W510*H510</f>
        <v>0</v>
      </c>
      <c r="Y510" s="196" t="s">
        <v>1</v>
      </c>
      <c r="Z510" s="213">
        <f t="shared" si="24"/>
        <v>3.0000000000000027</v>
      </c>
      <c r="AA510" s="197">
        <v>2399.9</v>
      </c>
      <c r="AS510" s="11" t="s">
        <v>137</v>
      </c>
      <c r="AU510" s="11" t="s">
        <v>132</v>
      </c>
      <c r="AV510" s="11" t="s">
        <v>79</v>
      </c>
      <c r="AZ510" s="11" t="s">
        <v>130</v>
      </c>
      <c r="BF510" s="164">
        <f>IF(O510="základní",K510,0)</f>
        <v>2330</v>
      </c>
      <c r="BG510" s="164">
        <f>IF(O510="snížená",K510,0)</f>
        <v>0</v>
      </c>
      <c r="BH510" s="164">
        <f>IF(O510="zákl. přenesená",K510,0)</f>
        <v>0</v>
      </c>
      <c r="BI510" s="164">
        <f>IF(O510="sníž. přenesená",K510,0)</f>
        <v>0</v>
      </c>
      <c r="BJ510" s="164">
        <f>IF(O510="nulová",K510,0)</f>
        <v>0</v>
      </c>
      <c r="BK510" s="11" t="s">
        <v>79</v>
      </c>
      <c r="BL510" s="164">
        <f>ROUND(P510*H510,2)</f>
        <v>2330</v>
      </c>
      <c r="BM510" s="11" t="s">
        <v>137</v>
      </c>
      <c r="BN510" s="11" t="s">
        <v>1184</v>
      </c>
    </row>
    <row r="511" spans="2:66" s="1" customFormat="1" ht="19.5">
      <c r="B511" s="27"/>
      <c r="C511" s="28"/>
      <c r="D511" s="165" t="s">
        <v>139</v>
      </c>
      <c r="E511" s="28"/>
      <c r="F511" s="166" t="s">
        <v>1185</v>
      </c>
      <c r="G511" s="28"/>
      <c r="H511" s="28"/>
      <c r="I511" s="28"/>
      <c r="J511" s="28"/>
      <c r="K511" s="28"/>
      <c r="L511" s="28"/>
      <c r="M511" s="181"/>
      <c r="N511" s="198"/>
      <c r="O511" s="199"/>
      <c r="P511" s="199"/>
      <c r="Q511" s="199"/>
      <c r="R511" s="199"/>
      <c r="S511" s="199"/>
      <c r="T511" s="199"/>
      <c r="U511" s="199"/>
      <c r="V511" s="199"/>
      <c r="W511" s="199"/>
      <c r="X511" s="199"/>
      <c r="Y511" s="200"/>
      <c r="Z511" s="213"/>
      <c r="AA511" s="201"/>
      <c r="AU511" s="11" t="s">
        <v>139</v>
      </c>
      <c r="AV511" s="11" t="s">
        <v>79</v>
      </c>
    </row>
    <row r="512" spans="2:66" s="1" customFormat="1" ht="22.5" customHeight="1">
      <c r="B512" s="27"/>
      <c r="C512" s="154" t="s">
        <v>1186</v>
      </c>
      <c r="D512" s="154" t="s">
        <v>132</v>
      </c>
      <c r="E512" s="155" t="s">
        <v>1187</v>
      </c>
      <c r="F512" s="156" t="s">
        <v>1188</v>
      </c>
      <c r="G512" s="157" t="s">
        <v>135</v>
      </c>
      <c r="H512" s="158">
        <v>1</v>
      </c>
      <c r="I512" s="159">
        <v>0</v>
      </c>
      <c r="J512" s="159">
        <v>4280</v>
      </c>
      <c r="K512" s="159">
        <f>ROUND(P512*H512,2)</f>
        <v>4280</v>
      </c>
      <c r="L512" s="156" t="s">
        <v>136</v>
      </c>
      <c r="M512" s="181" t="str">
        <f t="shared" si="23"/>
        <v>Cena zvýšena</v>
      </c>
      <c r="N512" s="192" t="s">
        <v>1</v>
      </c>
      <c r="O512" s="193" t="s">
        <v>40</v>
      </c>
      <c r="P512" s="194">
        <f>I512+J512</f>
        <v>4280</v>
      </c>
      <c r="Q512" s="194">
        <f>ROUND(I512*H512,2)</f>
        <v>0</v>
      </c>
      <c r="R512" s="194">
        <f>ROUND(J512*H512,2)</f>
        <v>4280</v>
      </c>
      <c r="S512" s="195">
        <v>0</v>
      </c>
      <c r="T512" s="195">
        <f>S512*H512</f>
        <v>0</v>
      </c>
      <c r="U512" s="195">
        <v>0</v>
      </c>
      <c r="V512" s="195">
        <f>U512*H512</f>
        <v>0</v>
      </c>
      <c r="W512" s="195">
        <v>0</v>
      </c>
      <c r="X512" s="195">
        <f>W512*H512</f>
        <v>0</v>
      </c>
      <c r="Y512" s="196" t="s">
        <v>1</v>
      </c>
      <c r="Z512" s="213">
        <f t="shared" si="24"/>
        <v>2.9999999999999805</v>
      </c>
      <c r="AA512" s="197">
        <v>4408.3999999999996</v>
      </c>
      <c r="AS512" s="11" t="s">
        <v>137</v>
      </c>
      <c r="AU512" s="11" t="s">
        <v>132</v>
      </c>
      <c r="AV512" s="11" t="s">
        <v>79</v>
      </c>
      <c r="AZ512" s="11" t="s">
        <v>130</v>
      </c>
      <c r="BF512" s="164">
        <f>IF(O512="základní",K512,0)</f>
        <v>4280</v>
      </c>
      <c r="BG512" s="164">
        <f>IF(O512="snížená",K512,0)</f>
        <v>0</v>
      </c>
      <c r="BH512" s="164">
        <f>IF(O512="zákl. přenesená",K512,0)</f>
        <v>0</v>
      </c>
      <c r="BI512" s="164">
        <f>IF(O512="sníž. přenesená",K512,0)</f>
        <v>0</v>
      </c>
      <c r="BJ512" s="164">
        <f>IF(O512="nulová",K512,0)</f>
        <v>0</v>
      </c>
      <c r="BK512" s="11" t="s">
        <v>79</v>
      </c>
      <c r="BL512" s="164">
        <f>ROUND(P512*H512,2)</f>
        <v>4280</v>
      </c>
      <c r="BM512" s="11" t="s">
        <v>137</v>
      </c>
      <c r="BN512" s="11" t="s">
        <v>1189</v>
      </c>
    </row>
    <row r="513" spans="2:66" s="1" customFormat="1" ht="19.5">
      <c r="B513" s="27"/>
      <c r="C513" s="28"/>
      <c r="D513" s="165" t="s">
        <v>139</v>
      </c>
      <c r="E513" s="28"/>
      <c r="F513" s="166" t="s">
        <v>1190</v>
      </c>
      <c r="G513" s="28"/>
      <c r="H513" s="28"/>
      <c r="I513" s="28"/>
      <c r="J513" s="28"/>
      <c r="K513" s="28"/>
      <c r="L513" s="28"/>
      <c r="M513" s="181"/>
      <c r="N513" s="198"/>
      <c r="O513" s="199"/>
      <c r="P513" s="199"/>
      <c r="Q513" s="199"/>
      <c r="R513" s="199"/>
      <c r="S513" s="199"/>
      <c r="T513" s="199"/>
      <c r="U513" s="199"/>
      <c r="V513" s="199"/>
      <c r="W513" s="199"/>
      <c r="X513" s="199"/>
      <c r="Y513" s="200"/>
      <c r="Z513" s="213"/>
      <c r="AA513" s="201"/>
      <c r="AU513" s="11" t="s">
        <v>139</v>
      </c>
      <c r="AV513" s="11" t="s">
        <v>79</v>
      </c>
    </row>
    <row r="514" spans="2:66" s="1" customFormat="1" ht="22.5" customHeight="1">
      <c r="B514" s="27"/>
      <c r="C514" s="154" t="s">
        <v>1191</v>
      </c>
      <c r="D514" s="154" t="s">
        <v>132</v>
      </c>
      <c r="E514" s="155" t="s">
        <v>1192</v>
      </c>
      <c r="F514" s="156" t="s">
        <v>1193</v>
      </c>
      <c r="G514" s="157" t="s">
        <v>135</v>
      </c>
      <c r="H514" s="158">
        <v>1</v>
      </c>
      <c r="I514" s="159">
        <v>0</v>
      </c>
      <c r="J514" s="159">
        <v>3290</v>
      </c>
      <c r="K514" s="159">
        <f>ROUND(P514*H514,2)</f>
        <v>3290</v>
      </c>
      <c r="L514" s="156" t="s">
        <v>136</v>
      </c>
      <c r="M514" s="181" t="str">
        <f t="shared" si="23"/>
        <v>Cena zvýšena</v>
      </c>
      <c r="N514" s="192" t="s">
        <v>1</v>
      </c>
      <c r="O514" s="193" t="s">
        <v>40</v>
      </c>
      <c r="P514" s="194">
        <f>I514+J514</f>
        <v>3290</v>
      </c>
      <c r="Q514" s="194">
        <f>ROUND(I514*H514,2)</f>
        <v>0</v>
      </c>
      <c r="R514" s="194">
        <f>ROUND(J514*H514,2)</f>
        <v>3290</v>
      </c>
      <c r="S514" s="195">
        <v>0</v>
      </c>
      <c r="T514" s="195">
        <f>S514*H514</f>
        <v>0</v>
      </c>
      <c r="U514" s="195">
        <v>0</v>
      </c>
      <c r="V514" s="195">
        <f>U514*H514</f>
        <v>0</v>
      </c>
      <c r="W514" s="195">
        <v>0</v>
      </c>
      <c r="X514" s="195">
        <f>W514*H514</f>
        <v>0</v>
      </c>
      <c r="Y514" s="196" t="s">
        <v>1</v>
      </c>
      <c r="Z514" s="213">
        <f t="shared" si="24"/>
        <v>3.0000000000000027</v>
      </c>
      <c r="AA514" s="197">
        <v>3388.7</v>
      </c>
      <c r="AS514" s="11" t="s">
        <v>137</v>
      </c>
      <c r="AU514" s="11" t="s">
        <v>132</v>
      </c>
      <c r="AV514" s="11" t="s">
        <v>79</v>
      </c>
      <c r="AZ514" s="11" t="s">
        <v>130</v>
      </c>
      <c r="BF514" s="164">
        <f>IF(O514="základní",K514,0)</f>
        <v>3290</v>
      </c>
      <c r="BG514" s="164">
        <f>IF(O514="snížená",K514,0)</f>
        <v>0</v>
      </c>
      <c r="BH514" s="164">
        <f>IF(O514="zákl. přenesená",K514,0)</f>
        <v>0</v>
      </c>
      <c r="BI514" s="164">
        <f>IF(O514="sníž. přenesená",K514,0)</f>
        <v>0</v>
      </c>
      <c r="BJ514" s="164">
        <f>IF(O514="nulová",K514,0)</f>
        <v>0</v>
      </c>
      <c r="BK514" s="11" t="s">
        <v>79</v>
      </c>
      <c r="BL514" s="164">
        <f>ROUND(P514*H514,2)</f>
        <v>3290</v>
      </c>
      <c r="BM514" s="11" t="s">
        <v>137</v>
      </c>
      <c r="BN514" s="11" t="s">
        <v>1194</v>
      </c>
    </row>
    <row r="515" spans="2:66" s="1" customFormat="1">
      <c r="B515" s="27"/>
      <c r="C515" s="28"/>
      <c r="D515" s="165" t="s">
        <v>139</v>
      </c>
      <c r="E515" s="28"/>
      <c r="F515" s="166" t="s">
        <v>1195</v>
      </c>
      <c r="G515" s="28"/>
      <c r="H515" s="28"/>
      <c r="I515" s="28"/>
      <c r="J515" s="28"/>
      <c r="K515" s="28"/>
      <c r="L515" s="28"/>
      <c r="M515" s="181"/>
      <c r="N515" s="198"/>
      <c r="O515" s="199"/>
      <c r="P515" s="199"/>
      <c r="Q515" s="199"/>
      <c r="R515" s="199"/>
      <c r="S515" s="199"/>
      <c r="T515" s="199"/>
      <c r="U515" s="199"/>
      <c r="V515" s="199"/>
      <c r="W515" s="199"/>
      <c r="X515" s="199"/>
      <c r="Y515" s="200"/>
      <c r="Z515" s="213"/>
      <c r="AA515" s="201"/>
      <c r="AU515" s="11" t="s">
        <v>139</v>
      </c>
      <c r="AV515" s="11" t="s">
        <v>79</v>
      </c>
    </row>
    <row r="516" spans="2:66" s="1" customFormat="1" ht="22.5" customHeight="1">
      <c r="B516" s="27"/>
      <c r="C516" s="154" t="s">
        <v>1196</v>
      </c>
      <c r="D516" s="154" t="s">
        <v>132</v>
      </c>
      <c r="E516" s="155" t="s">
        <v>1197</v>
      </c>
      <c r="F516" s="156" t="s">
        <v>1198</v>
      </c>
      <c r="G516" s="157" t="s">
        <v>135</v>
      </c>
      <c r="H516" s="158">
        <v>1</v>
      </c>
      <c r="I516" s="159">
        <v>0</v>
      </c>
      <c r="J516" s="159">
        <v>1900</v>
      </c>
      <c r="K516" s="159">
        <f>ROUND(P516*H516,2)</f>
        <v>1900</v>
      </c>
      <c r="L516" s="156" t="s">
        <v>136</v>
      </c>
      <c r="M516" s="181" t="str">
        <f t="shared" si="23"/>
        <v>Cena zvýšena</v>
      </c>
      <c r="N516" s="192" t="s">
        <v>1</v>
      </c>
      <c r="O516" s="193" t="s">
        <v>40</v>
      </c>
      <c r="P516" s="194">
        <f>I516+J516</f>
        <v>1900</v>
      </c>
      <c r="Q516" s="194">
        <f>ROUND(I516*H516,2)</f>
        <v>0</v>
      </c>
      <c r="R516" s="194">
        <f>ROUND(J516*H516,2)</f>
        <v>1900</v>
      </c>
      <c r="S516" s="195">
        <v>0</v>
      </c>
      <c r="T516" s="195">
        <f>S516*H516</f>
        <v>0</v>
      </c>
      <c r="U516" s="195">
        <v>0</v>
      </c>
      <c r="V516" s="195">
        <f>U516*H516</f>
        <v>0</v>
      </c>
      <c r="W516" s="195">
        <v>0</v>
      </c>
      <c r="X516" s="195">
        <f>W516*H516</f>
        <v>0</v>
      </c>
      <c r="Y516" s="196" t="s">
        <v>1</v>
      </c>
      <c r="Z516" s="213">
        <f t="shared" si="24"/>
        <v>3.0000000000000027</v>
      </c>
      <c r="AA516" s="197">
        <v>1957</v>
      </c>
      <c r="AS516" s="11" t="s">
        <v>137</v>
      </c>
      <c r="AU516" s="11" t="s">
        <v>132</v>
      </c>
      <c r="AV516" s="11" t="s">
        <v>79</v>
      </c>
      <c r="AZ516" s="11" t="s">
        <v>130</v>
      </c>
      <c r="BF516" s="164">
        <f>IF(O516="základní",K516,0)</f>
        <v>1900</v>
      </c>
      <c r="BG516" s="164">
        <f>IF(O516="snížená",K516,0)</f>
        <v>0</v>
      </c>
      <c r="BH516" s="164">
        <f>IF(O516="zákl. přenesená",K516,0)</f>
        <v>0</v>
      </c>
      <c r="BI516" s="164">
        <f>IF(O516="sníž. přenesená",K516,0)</f>
        <v>0</v>
      </c>
      <c r="BJ516" s="164">
        <f>IF(O516="nulová",K516,0)</f>
        <v>0</v>
      </c>
      <c r="BK516" s="11" t="s">
        <v>79</v>
      </c>
      <c r="BL516" s="164">
        <f>ROUND(P516*H516,2)</f>
        <v>1900</v>
      </c>
      <c r="BM516" s="11" t="s">
        <v>137</v>
      </c>
      <c r="BN516" s="11" t="s">
        <v>1199</v>
      </c>
    </row>
    <row r="517" spans="2:66" s="1" customFormat="1" ht="19.5">
      <c r="B517" s="27"/>
      <c r="C517" s="28"/>
      <c r="D517" s="165" t="s">
        <v>139</v>
      </c>
      <c r="E517" s="28"/>
      <c r="F517" s="166" t="s">
        <v>1200</v>
      </c>
      <c r="G517" s="28"/>
      <c r="H517" s="28"/>
      <c r="I517" s="28"/>
      <c r="J517" s="28"/>
      <c r="K517" s="28"/>
      <c r="L517" s="28"/>
      <c r="M517" s="181"/>
      <c r="N517" s="198"/>
      <c r="O517" s="199"/>
      <c r="P517" s="199"/>
      <c r="Q517" s="199"/>
      <c r="R517" s="199"/>
      <c r="S517" s="199"/>
      <c r="T517" s="199"/>
      <c r="U517" s="199"/>
      <c r="V517" s="199"/>
      <c r="W517" s="199"/>
      <c r="X517" s="199"/>
      <c r="Y517" s="200"/>
      <c r="Z517" s="213"/>
      <c r="AA517" s="201"/>
      <c r="AU517" s="11" t="s">
        <v>139</v>
      </c>
      <c r="AV517" s="11" t="s">
        <v>79</v>
      </c>
    </row>
    <row r="518" spans="2:66" s="1" customFormat="1" ht="22.5" customHeight="1">
      <c r="B518" s="27"/>
      <c r="C518" s="154" t="s">
        <v>1201</v>
      </c>
      <c r="D518" s="154" t="s">
        <v>132</v>
      </c>
      <c r="E518" s="155" t="s">
        <v>1202</v>
      </c>
      <c r="F518" s="156" t="s">
        <v>1203</v>
      </c>
      <c r="G518" s="157" t="s">
        <v>135</v>
      </c>
      <c r="H518" s="158">
        <v>1</v>
      </c>
      <c r="I518" s="159">
        <v>0</v>
      </c>
      <c r="J518" s="159">
        <v>1770</v>
      </c>
      <c r="K518" s="159">
        <f>ROUND(P518*H518,2)</f>
        <v>1770</v>
      </c>
      <c r="L518" s="156" t="s">
        <v>136</v>
      </c>
      <c r="M518" s="181" t="str">
        <f t="shared" si="23"/>
        <v>Cena zvýšena</v>
      </c>
      <c r="N518" s="192" t="s">
        <v>1</v>
      </c>
      <c r="O518" s="193" t="s">
        <v>40</v>
      </c>
      <c r="P518" s="194">
        <f>I518+J518</f>
        <v>1770</v>
      </c>
      <c r="Q518" s="194">
        <f>ROUND(I518*H518,2)</f>
        <v>0</v>
      </c>
      <c r="R518" s="194">
        <f>ROUND(J518*H518,2)</f>
        <v>1770</v>
      </c>
      <c r="S518" s="195">
        <v>0</v>
      </c>
      <c r="T518" s="195">
        <f>S518*H518</f>
        <v>0</v>
      </c>
      <c r="U518" s="195">
        <v>0</v>
      </c>
      <c r="V518" s="195">
        <f>U518*H518</f>
        <v>0</v>
      </c>
      <c r="W518" s="195">
        <v>0</v>
      </c>
      <c r="X518" s="195">
        <f>W518*H518</f>
        <v>0</v>
      </c>
      <c r="Y518" s="196" t="s">
        <v>1</v>
      </c>
      <c r="Z518" s="213">
        <f t="shared" si="24"/>
        <v>3.0000000000000027</v>
      </c>
      <c r="AA518" s="197">
        <v>1823.1</v>
      </c>
      <c r="AS518" s="11" t="s">
        <v>137</v>
      </c>
      <c r="AU518" s="11" t="s">
        <v>132</v>
      </c>
      <c r="AV518" s="11" t="s">
        <v>79</v>
      </c>
      <c r="AZ518" s="11" t="s">
        <v>130</v>
      </c>
      <c r="BF518" s="164">
        <f>IF(O518="základní",K518,0)</f>
        <v>1770</v>
      </c>
      <c r="BG518" s="164">
        <f>IF(O518="snížená",K518,0)</f>
        <v>0</v>
      </c>
      <c r="BH518" s="164">
        <f>IF(O518="zákl. přenesená",K518,0)</f>
        <v>0</v>
      </c>
      <c r="BI518" s="164">
        <f>IF(O518="sníž. přenesená",K518,0)</f>
        <v>0</v>
      </c>
      <c r="BJ518" s="164">
        <f>IF(O518="nulová",K518,0)</f>
        <v>0</v>
      </c>
      <c r="BK518" s="11" t="s">
        <v>79</v>
      </c>
      <c r="BL518" s="164">
        <f>ROUND(P518*H518,2)</f>
        <v>1770</v>
      </c>
      <c r="BM518" s="11" t="s">
        <v>137</v>
      </c>
      <c r="BN518" s="11" t="s">
        <v>1204</v>
      </c>
    </row>
    <row r="519" spans="2:66" s="1" customFormat="1" ht="19.5">
      <c r="B519" s="27"/>
      <c r="C519" s="28"/>
      <c r="D519" s="165" t="s">
        <v>139</v>
      </c>
      <c r="E519" s="28"/>
      <c r="F519" s="166" t="s">
        <v>1205</v>
      </c>
      <c r="G519" s="28"/>
      <c r="H519" s="28"/>
      <c r="I519" s="28"/>
      <c r="J519" s="28"/>
      <c r="K519" s="28"/>
      <c r="L519" s="28"/>
      <c r="M519" s="181"/>
      <c r="N519" s="198"/>
      <c r="O519" s="199"/>
      <c r="P519" s="199"/>
      <c r="Q519" s="199"/>
      <c r="R519" s="199"/>
      <c r="S519" s="199"/>
      <c r="T519" s="199"/>
      <c r="U519" s="199"/>
      <c r="V519" s="199"/>
      <c r="W519" s="199"/>
      <c r="X519" s="199"/>
      <c r="Y519" s="200"/>
      <c r="Z519" s="213"/>
      <c r="AA519" s="201"/>
      <c r="AU519" s="11" t="s">
        <v>139</v>
      </c>
      <c r="AV519" s="11" t="s">
        <v>79</v>
      </c>
    </row>
    <row r="520" spans="2:66" s="1" customFormat="1" ht="22.5" customHeight="1">
      <c r="B520" s="27"/>
      <c r="C520" s="154" t="s">
        <v>1206</v>
      </c>
      <c r="D520" s="154" t="s">
        <v>132</v>
      </c>
      <c r="E520" s="155" t="s">
        <v>1207</v>
      </c>
      <c r="F520" s="156" t="s">
        <v>1208</v>
      </c>
      <c r="G520" s="157" t="s">
        <v>135</v>
      </c>
      <c r="H520" s="158">
        <v>1</v>
      </c>
      <c r="I520" s="159">
        <v>0</v>
      </c>
      <c r="J520" s="159">
        <v>1770</v>
      </c>
      <c r="K520" s="159">
        <f>ROUND(P520*H520,2)</f>
        <v>1770</v>
      </c>
      <c r="L520" s="156" t="s">
        <v>136</v>
      </c>
      <c r="M520" s="181" t="str">
        <f t="shared" si="23"/>
        <v>Cena zvýšena</v>
      </c>
      <c r="N520" s="192" t="s">
        <v>1</v>
      </c>
      <c r="O520" s="193" t="s">
        <v>40</v>
      </c>
      <c r="P520" s="194">
        <f>I520+J520</f>
        <v>1770</v>
      </c>
      <c r="Q520" s="194">
        <f>ROUND(I520*H520,2)</f>
        <v>0</v>
      </c>
      <c r="R520" s="194">
        <f>ROUND(J520*H520,2)</f>
        <v>1770</v>
      </c>
      <c r="S520" s="195">
        <v>0</v>
      </c>
      <c r="T520" s="195">
        <f>S520*H520</f>
        <v>0</v>
      </c>
      <c r="U520" s="195">
        <v>0</v>
      </c>
      <c r="V520" s="195">
        <f>U520*H520</f>
        <v>0</v>
      </c>
      <c r="W520" s="195">
        <v>0</v>
      </c>
      <c r="X520" s="195">
        <f>W520*H520</f>
        <v>0</v>
      </c>
      <c r="Y520" s="196" t="s">
        <v>1</v>
      </c>
      <c r="Z520" s="213">
        <f t="shared" si="24"/>
        <v>3.0000000000000027</v>
      </c>
      <c r="AA520" s="197">
        <v>1823.1</v>
      </c>
      <c r="AS520" s="11" t="s">
        <v>137</v>
      </c>
      <c r="AU520" s="11" t="s">
        <v>132</v>
      </c>
      <c r="AV520" s="11" t="s">
        <v>79</v>
      </c>
      <c r="AZ520" s="11" t="s">
        <v>130</v>
      </c>
      <c r="BF520" s="164">
        <f>IF(O520="základní",K520,0)</f>
        <v>1770</v>
      </c>
      <c r="BG520" s="164">
        <f>IF(O520="snížená",K520,0)</f>
        <v>0</v>
      </c>
      <c r="BH520" s="164">
        <f>IF(O520="zákl. přenesená",K520,0)</f>
        <v>0</v>
      </c>
      <c r="BI520" s="164">
        <f>IF(O520="sníž. přenesená",K520,0)</f>
        <v>0</v>
      </c>
      <c r="BJ520" s="164">
        <f>IF(O520="nulová",K520,0)</f>
        <v>0</v>
      </c>
      <c r="BK520" s="11" t="s">
        <v>79</v>
      </c>
      <c r="BL520" s="164">
        <f>ROUND(P520*H520,2)</f>
        <v>1770</v>
      </c>
      <c r="BM520" s="11" t="s">
        <v>137</v>
      </c>
      <c r="BN520" s="11" t="s">
        <v>1209</v>
      </c>
    </row>
    <row r="521" spans="2:66" s="1" customFormat="1" ht="19.5">
      <c r="B521" s="27"/>
      <c r="C521" s="28"/>
      <c r="D521" s="165" t="s">
        <v>139</v>
      </c>
      <c r="E521" s="28"/>
      <c r="F521" s="166" t="s">
        <v>1210</v>
      </c>
      <c r="G521" s="28"/>
      <c r="H521" s="28"/>
      <c r="I521" s="28"/>
      <c r="J521" s="28"/>
      <c r="K521" s="28"/>
      <c r="L521" s="28"/>
      <c r="M521" s="181"/>
      <c r="N521" s="198"/>
      <c r="O521" s="199"/>
      <c r="P521" s="199"/>
      <c r="Q521" s="199"/>
      <c r="R521" s="199"/>
      <c r="S521" s="199"/>
      <c r="T521" s="199"/>
      <c r="U521" s="199"/>
      <c r="V521" s="199"/>
      <c r="W521" s="199"/>
      <c r="X521" s="199"/>
      <c r="Y521" s="200"/>
      <c r="Z521" s="213"/>
      <c r="AA521" s="201"/>
      <c r="AU521" s="11" t="s">
        <v>139</v>
      </c>
      <c r="AV521" s="11" t="s">
        <v>79</v>
      </c>
    </row>
    <row r="522" spans="2:66" s="1" customFormat="1" ht="22.5" customHeight="1">
      <c r="B522" s="27"/>
      <c r="C522" s="154" t="s">
        <v>1211</v>
      </c>
      <c r="D522" s="154" t="s">
        <v>132</v>
      </c>
      <c r="E522" s="155" t="s">
        <v>1212</v>
      </c>
      <c r="F522" s="156" t="s">
        <v>1213</v>
      </c>
      <c r="G522" s="157" t="s">
        <v>135</v>
      </c>
      <c r="H522" s="158">
        <v>1</v>
      </c>
      <c r="I522" s="159">
        <v>0</v>
      </c>
      <c r="J522" s="159">
        <v>1770</v>
      </c>
      <c r="K522" s="159">
        <f>ROUND(P522*H522,2)</f>
        <v>1770</v>
      </c>
      <c r="L522" s="156" t="s">
        <v>136</v>
      </c>
      <c r="M522" s="181" t="str">
        <f>IF(K522&gt;AA522,"Cena shodná","Cena zvýšena")</f>
        <v>Cena zvýšena</v>
      </c>
      <c r="N522" s="192" t="s">
        <v>1</v>
      </c>
      <c r="O522" s="193" t="s">
        <v>40</v>
      </c>
      <c r="P522" s="194">
        <f>I522+J522</f>
        <v>1770</v>
      </c>
      <c r="Q522" s="194">
        <f>ROUND(I522*H522,2)</f>
        <v>0</v>
      </c>
      <c r="R522" s="194">
        <f>ROUND(J522*H522,2)</f>
        <v>1770</v>
      </c>
      <c r="S522" s="195">
        <v>0</v>
      </c>
      <c r="T522" s="195">
        <f>S522*H522</f>
        <v>0</v>
      </c>
      <c r="U522" s="195">
        <v>0</v>
      </c>
      <c r="V522" s="195">
        <f>U522*H522</f>
        <v>0</v>
      </c>
      <c r="W522" s="195">
        <v>0</v>
      </c>
      <c r="X522" s="195">
        <f>W522*H522</f>
        <v>0</v>
      </c>
      <c r="Y522" s="196" t="s">
        <v>1</v>
      </c>
      <c r="Z522" s="213">
        <f t="shared" si="24"/>
        <v>3.0000000000000027</v>
      </c>
      <c r="AA522" s="197">
        <v>1823.1</v>
      </c>
      <c r="AS522" s="11" t="s">
        <v>137</v>
      </c>
      <c r="AU522" s="11" t="s">
        <v>132</v>
      </c>
      <c r="AV522" s="11" t="s">
        <v>79</v>
      </c>
      <c r="AZ522" s="11" t="s">
        <v>130</v>
      </c>
      <c r="BF522" s="164">
        <f>IF(O522="základní",K522,0)</f>
        <v>1770</v>
      </c>
      <c r="BG522" s="164">
        <f>IF(O522="snížená",K522,0)</f>
        <v>0</v>
      </c>
      <c r="BH522" s="164">
        <f>IF(O522="zákl. přenesená",K522,0)</f>
        <v>0</v>
      </c>
      <c r="BI522" s="164">
        <f>IF(O522="sníž. přenesená",K522,0)</f>
        <v>0</v>
      </c>
      <c r="BJ522" s="164">
        <f>IF(O522="nulová",K522,0)</f>
        <v>0</v>
      </c>
      <c r="BK522" s="11" t="s">
        <v>79</v>
      </c>
      <c r="BL522" s="164">
        <f>ROUND(P522*H522,2)</f>
        <v>1770</v>
      </c>
      <c r="BM522" s="11" t="s">
        <v>137</v>
      </c>
      <c r="BN522" s="11" t="s">
        <v>1214</v>
      </c>
    </row>
    <row r="523" spans="2:66" s="1" customFormat="1" ht="19.5">
      <c r="B523" s="27"/>
      <c r="C523" s="28"/>
      <c r="D523" s="165" t="s">
        <v>139</v>
      </c>
      <c r="E523" s="28"/>
      <c r="F523" s="166" t="s">
        <v>1215</v>
      </c>
      <c r="G523" s="28"/>
      <c r="H523" s="28"/>
      <c r="I523" s="28"/>
      <c r="J523" s="28"/>
      <c r="K523" s="28"/>
      <c r="L523" s="28"/>
      <c r="M523" s="181"/>
      <c r="N523" s="198"/>
      <c r="O523" s="199"/>
      <c r="P523" s="199"/>
      <c r="Q523" s="199"/>
      <c r="R523" s="199"/>
      <c r="S523" s="199"/>
      <c r="T523" s="199"/>
      <c r="U523" s="199"/>
      <c r="V523" s="199"/>
      <c r="W523" s="199"/>
      <c r="X523" s="199"/>
      <c r="Y523" s="200"/>
      <c r="Z523" s="213"/>
      <c r="AA523" s="201"/>
      <c r="AU523" s="11" t="s">
        <v>139</v>
      </c>
      <c r="AV523" s="11" t="s">
        <v>79</v>
      </c>
    </row>
    <row r="524" spans="2:66" s="1" customFormat="1" ht="22.5" customHeight="1">
      <c r="B524" s="27"/>
      <c r="C524" s="154" t="s">
        <v>1216</v>
      </c>
      <c r="D524" s="154" t="s">
        <v>132</v>
      </c>
      <c r="E524" s="155" t="s">
        <v>1217</v>
      </c>
      <c r="F524" s="156" t="s">
        <v>1218</v>
      </c>
      <c r="G524" s="157" t="s">
        <v>135</v>
      </c>
      <c r="H524" s="158">
        <v>1</v>
      </c>
      <c r="I524" s="159">
        <v>0</v>
      </c>
      <c r="J524" s="159">
        <v>1900</v>
      </c>
      <c r="K524" s="159">
        <f>ROUND(P524*H524,2)</f>
        <v>1900</v>
      </c>
      <c r="L524" s="156" t="s">
        <v>136</v>
      </c>
      <c r="M524" s="181" t="str">
        <f>IF(K524&gt;AA524,"Cena shodná","Cena zvýšena")</f>
        <v>Cena zvýšena</v>
      </c>
      <c r="N524" s="192" t="s">
        <v>1</v>
      </c>
      <c r="O524" s="193" t="s">
        <v>40</v>
      </c>
      <c r="P524" s="194">
        <f>I524+J524</f>
        <v>1900</v>
      </c>
      <c r="Q524" s="194">
        <f>ROUND(I524*H524,2)</f>
        <v>0</v>
      </c>
      <c r="R524" s="194">
        <f>ROUND(J524*H524,2)</f>
        <v>1900</v>
      </c>
      <c r="S524" s="195">
        <v>0</v>
      </c>
      <c r="T524" s="195">
        <f>S524*H524</f>
        <v>0</v>
      </c>
      <c r="U524" s="195">
        <v>0</v>
      </c>
      <c r="V524" s="195">
        <f>U524*H524</f>
        <v>0</v>
      </c>
      <c r="W524" s="195">
        <v>0</v>
      </c>
      <c r="X524" s="195">
        <f>W524*H524</f>
        <v>0</v>
      </c>
      <c r="Y524" s="196" t="s">
        <v>1</v>
      </c>
      <c r="Z524" s="213">
        <f t="shared" si="24"/>
        <v>3.0000000000000027</v>
      </c>
      <c r="AA524" s="197">
        <v>1957</v>
      </c>
      <c r="AS524" s="11" t="s">
        <v>137</v>
      </c>
      <c r="AU524" s="11" t="s">
        <v>132</v>
      </c>
      <c r="AV524" s="11" t="s">
        <v>79</v>
      </c>
      <c r="AZ524" s="11" t="s">
        <v>130</v>
      </c>
      <c r="BF524" s="164">
        <f>IF(O524="základní",K524,0)</f>
        <v>1900</v>
      </c>
      <c r="BG524" s="164">
        <f>IF(O524="snížená",K524,0)</f>
        <v>0</v>
      </c>
      <c r="BH524" s="164">
        <f>IF(O524="zákl. přenesená",K524,0)</f>
        <v>0</v>
      </c>
      <c r="BI524" s="164">
        <f>IF(O524="sníž. přenesená",K524,0)</f>
        <v>0</v>
      </c>
      <c r="BJ524" s="164">
        <f>IF(O524="nulová",K524,0)</f>
        <v>0</v>
      </c>
      <c r="BK524" s="11" t="s">
        <v>79</v>
      </c>
      <c r="BL524" s="164">
        <f>ROUND(P524*H524,2)</f>
        <v>1900</v>
      </c>
      <c r="BM524" s="11" t="s">
        <v>137</v>
      </c>
      <c r="BN524" s="11" t="s">
        <v>1219</v>
      </c>
    </row>
    <row r="525" spans="2:66" s="1" customFormat="1" ht="19.5">
      <c r="B525" s="27"/>
      <c r="C525" s="28"/>
      <c r="D525" s="165" t="s">
        <v>139</v>
      </c>
      <c r="E525" s="28"/>
      <c r="F525" s="166" t="s">
        <v>1220</v>
      </c>
      <c r="G525" s="28"/>
      <c r="H525" s="28"/>
      <c r="I525" s="28"/>
      <c r="J525" s="28"/>
      <c r="K525" s="28"/>
      <c r="L525" s="28"/>
      <c r="M525" s="181"/>
      <c r="N525" s="198"/>
      <c r="O525" s="199"/>
      <c r="P525" s="199"/>
      <c r="Q525" s="199"/>
      <c r="R525" s="199"/>
      <c r="S525" s="199"/>
      <c r="T525" s="199"/>
      <c r="U525" s="199"/>
      <c r="V525" s="199"/>
      <c r="W525" s="199"/>
      <c r="X525" s="199"/>
      <c r="Y525" s="200"/>
      <c r="Z525" s="213"/>
      <c r="AA525" s="201"/>
      <c r="AU525" s="11" t="s">
        <v>139</v>
      </c>
      <c r="AV525" s="11" t="s">
        <v>79</v>
      </c>
    </row>
    <row r="526" spans="2:66" s="1" customFormat="1" ht="22.5" customHeight="1">
      <c r="B526" s="27"/>
      <c r="C526" s="154" t="s">
        <v>1221</v>
      </c>
      <c r="D526" s="154" t="s">
        <v>132</v>
      </c>
      <c r="E526" s="155" t="s">
        <v>1222</v>
      </c>
      <c r="F526" s="156" t="s">
        <v>1223</v>
      </c>
      <c r="G526" s="157" t="s">
        <v>135</v>
      </c>
      <c r="H526" s="158">
        <v>1</v>
      </c>
      <c r="I526" s="159">
        <v>0</v>
      </c>
      <c r="J526" s="159">
        <v>1770</v>
      </c>
      <c r="K526" s="159">
        <f>ROUND(P526*H526,2)</f>
        <v>1770</v>
      </c>
      <c r="L526" s="156" t="s">
        <v>136</v>
      </c>
      <c r="M526" s="181" t="str">
        <f>IF(K526&gt;AA526,"Cena shodná","Cena zvýšena")</f>
        <v>Cena zvýšena</v>
      </c>
      <c r="N526" s="192" t="s">
        <v>1</v>
      </c>
      <c r="O526" s="193" t="s">
        <v>40</v>
      </c>
      <c r="P526" s="194">
        <f>I526+J526</f>
        <v>1770</v>
      </c>
      <c r="Q526" s="194">
        <f>ROUND(I526*H526,2)</f>
        <v>0</v>
      </c>
      <c r="R526" s="194">
        <f>ROUND(J526*H526,2)</f>
        <v>1770</v>
      </c>
      <c r="S526" s="195">
        <v>0</v>
      </c>
      <c r="T526" s="195">
        <f>S526*H526</f>
        <v>0</v>
      </c>
      <c r="U526" s="195">
        <v>0</v>
      </c>
      <c r="V526" s="195">
        <f>U526*H526</f>
        <v>0</v>
      </c>
      <c r="W526" s="195">
        <v>0</v>
      </c>
      <c r="X526" s="195">
        <f>W526*H526</f>
        <v>0</v>
      </c>
      <c r="Y526" s="196" t="s">
        <v>1</v>
      </c>
      <c r="Z526" s="213">
        <f t="shared" si="24"/>
        <v>3.0000000000000027</v>
      </c>
      <c r="AA526" s="197">
        <v>1823.1</v>
      </c>
      <c r="AS526" s="11" t="s">
        <v>137</v>
      </c>
      <c r="AU526" s="11" t="s">
        <v>132</v>
      </c>
      <c r="AV526" s="11" t="s">
        <v>79</v>
      </c>
      <c r="AZ526" s="11" t="s">
        <v>130</v>
      </c>
      <c r="BF526" s="164">
        <f>IF(O526="základní",K526,0)</f>
        <v>1770</v>
      </c>
      <c r="BG526" s="164">
        <f>IF(O526="snížená",K526,0)</f>
        <v>0</v>
      </c>
      <c r="BH526" s="164">
        <f>IF(O526="zákl. přenesená",K526,0)</f>
        <v>0</v>
      </c>
      <c r="BI526" s="164">
        <f>IF(O526="sníž. přenesená",K526,0)</f>
        <v>0</v>
      </c>
      <c r="BJ526" s="164">
        <f>IF(O526="nulová",K526,0)</f>
        <v>0</v>
      </c>
      <c r="BK526" s="11" t="s">
        <v>79</v>
      </c>
      <c r="BL526" s="164">
        <f>ROUND(P526*H526,2)</f>
        <v>1770</v>
      </c>
      <c r="BM526" s="11" t="s">
        <v>137</v>
      </c>
      <c r="BN526" s="11" t="s">
        <v>1224</v>
      </c>
    </row>
    <row r="527" spans="2:66" s="1" customFormat="1" ht="19.5">
      <c r="B527" s="27"/>
      <c r="C527" s="28"/>
      <c r="D527" s="165" t="s">
        <v>139</v>
      </c>
      <c r="E527" s="28"/>
      <c r="F527" s="166" t="s">
        <v>1225</v>
      </c>
      <c r="G527" s="28"/>
      <c r="H527" s="28"/>
      <c r="I527" s="28"/>
      <c r="J527" s="28"/>
      <c r="K527" s="28"/>
      <c r="L527" s="28"/>
      <c r="M527" s="181"/>
      <c r="N527" s="198"/>
      <c r="O527" s="199"/>
      <c r="P527" s="199"/>
      <c r="Q527" s="199"/>
      <c r="R527" s="199"/>
      <c r="S527" s="199"/>
      <c r="T527" s="199"/>
      <c r="U527" s="199"/>
      <c r="V527" s="199"/>
      <c r="W527" s="199"/>
      <c r="X527" s="199"/>
      <c r="Y527" s="200"/>
      <c r="Z527" s="213"/>
      <c r="AA527" s="201"/>
      <c r="AU527" s="11" t="s">
        <v>139</v>
      </c>
      <c r="AV527" s="11" t="s">
        <v>79</v>
      </c>
    </row>
    <row r="528" spans="2:66" s="1" customFormat="1" ht="22.5" customHeight="1">
      <c r="B528" s="27"/>
      <c r="C528" s="154" t="s">
        <v>1226</v>
      </c>
      <c r="D528" s="154" t="s">
        <v>132</v>
      </c>
      <c r="E528" s="155" t="s">
        <v>1227</v>
      </c>
      <c r="F528" s="156" t="s">
        <v>1228</v>
      </c>
      <c r="G528" s="157" t="s">
        <v>135</v>
      </c>
      <c r="H528" s="158">
        <v>1</v>
      </c>
      <c r="I528" s="159">
        <v>0</v>
      </c>
      <c r="J528" s="159">
        <v>1770</v>
      </c>
      <c r="K528" s="159">
        <f>ROUND(P528*H528,2)</f>
        <v>1770</v>
      </c>
      <c r="L528" s="156" t="s">
        <v>136</v>
      </c>
      <c r="M528" s="181" t="str">
        <f>IF(K528&gt;AA528,"Cena shodná","Cena zvýšena")</f>
        <v>Cena zvýšena</v>
      </c>
      <c r="N528" s="192" t="s">
        <v>1</v>
      </c>
      <c r="O528" s="193" t="s">
        <v>40</v>
      </c>
      <c r="P528" s="194">
        <f>I528+J528</f>
        <v>1770</v>
      </c>
      <c r="Q528" s="194">
        <f>ROUND(I528*H528,2)</f>
        <v>0</v>
      </c>
      <c r="R528" s="194">
        <f>ROUND(J528*H528,2)</f>
        <v>1770</v>
      </c>
      <c r="S528" s="195">
        <v>0</v>
      </c>
      <c r="T528" s="195">
        <f>S528*H528</f>
        <v>0</v>
      </c>
      <c r="U528" s="195">
        <v>0</v>
      </c>
      <c r="V528" s="195">
        <f>U528*H528</f>
        <v>0</v>
      </c>
      <c r="W528" s="195">
        <v>0</v>
      </c>
      <c r="X528" s="195">
        <f>W528*H528</f>
        <v>0</v>
      </c>
      <c r="Y528" s="196" t="s">
        <v>1</v>
      </c>
      <c r="Z528" s="213">
        <f t="shared" si="24"/>
        <v>3.0000000000000027</v>
      </c>
      <c r="AA528" s="197">
        <v>1823.1</v>
      </c>
      <c r="AS528" s="11" t="s">
        <v>137</v>
      </c>
      <c r="AU528" s="11" t="s">
        <v>132</v>
      </c>
      <c r="AV528" s="11" t="s">
        <v>79</v>
      </c>
      <c r="AZ528" s="11" t="s">
        <v>130</v>
      </c>
      <c r="BF528" s="164">
        <f>IF(O528="základní",K528,0)</f>
        <v>1770</v>
      </c>
      <c r="BG528" s="164">
        <f>IF(O528="snížená",K528,0)</f>
        <v>0</v>
      </c>
      <c r="BH528" s="164">
        <f>IF(O528="zákl. přenesená",K528,0)</f>
        <v>0</v>
      </c>
      <c r="BI528" s="164">
        <f>IF(O528="sníž. přenesená",K528,0)</f>
        <v>0</v>
      </c>
      <c r="BJ528" s="164">
        <f>IF(O528="nulová",K528,0)</f>
        <v>0</v>
      </c>
      <c r="BK528" s="11" t="s">
        <v>79</v>
      </c>
      <c r="BL528" s="164">
        <f>ROUND(P528*H528,2)</f>
        <v>1770</v>
      </c>
      <c r="BM528" s="11" t="s">
        <v>137</v>
      </c>
      <c r="BN528" s="11" t="s">
        <v>1229</v>
      </c>
    </row>
    <row r="529" spans="2:66" s="1" customFormat="1" ht="19.5">
      <c r="B529" s="27"/>
      <c r="C529" s="28"/>
      <c r="D529" s="165" t="s">
        <v>139</v>
      </c>
      <c r="E529" s="28"/>
      <c r="F529" s="166" t="s">
        <v>1230</v>
      </c>
      <c r="G529" s="28"/>
      <c r="H529" s="28"/>
      <c r="I529" s="28"/>
      <c r="J529" s="28"/>
      <c r="K529" s="28"/>
      <c r="L529" s="28"/>
      <c r="M529" s="181"/>
      <c r="N529" s="198"/>
      <c r="O529" s="199"/>
      <c r="P529" s="199"/>
      <c r="Q529" s="199"/>
      <c r="R529" s="199"/>
      <c r="S529" s="199"/>
      <c r="T529" s="199"/>
      <c r="U529" s="199"/>
      <c r="V529" s="199"/>
      <c r="W529" s="199"/>
      <c r="X529" s="199"/>
      <c r="Y529" s="200"/>
      <c r="Z529" s="213"/>
      <c r="AA529" s="201"/>
      <c r="AU529" s="11" t="s">
        <v>139</v>
      </c>
      <c r="AV529" s="11" t="s">
        <v>79</v>
      </c>
    </row>
    <row r="530" spans="2:66" s="1" customFormat="1" ht="22.5" customHeight="1">
      <c r="B530" s="27"/>
      <c r="C530" s="154" t="s">
        <v>1231</v>
      </c>
      <c r="D530" s="154" t="s">
        <v>132</v>
      </c>
      <c r="E530" s="155" t="s">
        <v>1232</v>
      </c>
      <c r="F530" s="156" t="s">
        <v>1233</v>
      </c>
      <c r="G530" s="157" t="s">
        <v>135</v>
      </c>
      <c r="H530" s="158">
        <v>1</v>
      </c>
      <c r="I530" s="159">
        <v>0</v>
      </c>
      <c r="J530" s="159">
        <v>1770</v>
      </c>
      <c r="K530" s="159">
        <f>ROUND(P530*H530,2)</f>
        <v>1770</v>
      </c>
      <c r="L530" s="156" t="s">
        <v>136</v>
      </c>
      <c r="M530" s="181" t="str">
        <f>IF(K530&gt;AA530,"Cena shodná","Cena zvýšena")</f>
        <v>Cena zvýšena</v>
      </c>
      <c r="N530" s="192" t="s">
        <v>1</v>
      </c>
      <c r="O530" s="193" t="s">
        <v>40</v>
      </c>
      <c r="P530" s="194">
        <f>I530+J530</f>
        <v>1770</v>
      </c>
      <c r="Q530" s="194">
        <f>ROUND(I530*H530,2)</f>
        <v>0</v>
      </c>
      <c r="R530" s="194">
        <f>ROUND(J530*H530,2)</f>
        <v>1770</v>
      </c>
      <c r="S530" s="195">
        <v>0</v>
      </c>
      <c r="T530" s="195">
        <f>S530*H530</f>
        <v>0</v>
      </c>
      <c r="U530" s="195">
        <v>0</v>
      </c>
      <c r="V530" s="195">
        <f>U530*H530</f>
        <v>0</v>
      </c>
      <c r="W530" s="195">
        <v>0</v>
      </c>
      <c r="X530" s="195">
        <f>W530*H530</f>
        <v>0</v>
      </c>
      <c r="Y530" s="196" t="s">
        <v>1</v>
      </c>
      <c r="Z530" s="213">
        <f t="shared" si="24"/>
        <v>3.0000000000000027</v>
      </c>
      <c r="AA530" s="197">
        <v>1823.1</v>
      </c>
      <c r="AS530" s="11" t="s">
        <v>137</v>
      </c>
      <c r="AU530" s="11" t="s">
        <v>132</v>
      </c>
      <c r="AV530" s="11" t="s">
        <v>79</v>
      </c>
      <c r="AZ530" s="11" t="s">
        <v>130</v>
      </c>
      <c r="BF530" s="164">
        <f>IF(O530="základní",K530,0)</f>
        <v>1770</v>
      </c>
      <c r="BG530" s="164">
        <f>IF(O530="snížená",K530,0)</f>
        <v>0</v>
      </c>
      <c r="BH530" s="164">
        <f>IF(O530="zákl. přenesená",K530,0)</f>
        <v>0</v>
      </c>
      <c r="BI530" s="164">
        <f>IF(O530="sníž. přenesená",K530,0)</f>
        <v>0</v>
      </c>
      <c r="BJ530" s="164">
        <f>IF(O530="nulová",K530,0)</f>
        <v>0</v>
      </c>
      <c r="BK530" s="11" t="s">
        <v>79</v>
      </c>
      <c r="BL530" s="164">
        <f>ROUND(P530*H530,2)</f>
        <v>1770</v>
      </c>
      <c r="BM530" s="11" t="s">
        <v>137</v>
      </c>
      <c r="BN530" s="11" t="s">
        <v>1234</v>
      </c>
    </row>
    <row r="531" spans="2:66" s="1" customFormat="1" ht="19.5">
      <c r="B531" s="27"/>
      <c r="C531" s="28"/>
      <c r="D531" s="165" t="s">
        <v>139</v>
      </c>
      <c r="E531" s="28"/>
      <c r="F531" s="166" t="s">
        <v>1235</v>
      </c>
      <c r="G531" s="28"/>
      <c r="H531" s="28"/>
      <c r="I531" s="28"/>
      <c r="J531" s="28"/>
      <c r="K531" s="28"/>
      <c r="L531" s="28"/>
      <c r="M531" s="181"/>
      <c r="N531" s="198"/>
      <c r="O531" s="199"/>
      <c r="P531" s="199"/>
      <c r="Q531" s="199"/>
      <c r="R531" s="199"/>
      <c r="S531" s="199"/>
      <c r="T531" s="199"/>
      <c r="U531" s="199"/>
      <c r="V531" s="199"/>
      <c r="W531" s="199"/>
      <c r="X531" s="199"/>
      <c r="Y531" s="200"/>
      <c r="Z531" s="213"/>
      <c r="AA531" s="201"/>
      <c r="AU531" s="11" t="s">
        <v>139</v>
      </c>
      <c r="AV531" s="11" t="s">
        <v>79</v>
      </c>
    </row>
    <row r="532" spans="2:66" s="1" customFormat="1" ht="22.5" customHeight="1">
      <c r="B532" s="27"/>
      <c r="C532" s="154" t="s">
        <v>1236</v>
      </c>
      <c r="D532" s="154" t="s">
        <v>132</v>
      </c>
      <c r="E532" s="155" t="s">
        <v>1237</v>
      </c>
      <c r="F532" s="156" t="s">
        <v>1238</v>
      </c>
      <c r="G532" s="157" t="s">
        <v>135</v>
      </c>
      <c r="H532" s="158">
        <v>1</v>
      </c>
      <c r="I532" s="159">
        <v>0</v>
      </c>
      <c r="J532" s="159">
        <v>925</v>
      </c>
      <c r="K532" s="159">
        <f>ROUND(P532*H532,2)</f>
        <v>925</v>
      </c>
      <c r="L532" s="156" t="s">
        <v>136</v>
      </c>
      <c r="M532" s="181" t="str">
        <f>IF(K532&gt;AA532,"Cena shodná","Cena zvýšena")</f>
        <v>Cena zvýšena</v>
      </c>
      <c r="N532" s="192" t="s">
        <v>1</v>
      </c>
      <c r="O532" s="193" t="s">
        <v>40</v>
      </c>
      <c r="P532" s="194">
        <f>I532+J532</f>
        <v>925</v>
      </c>
      <c r="Q532" s="194">
        <f>ROUND(I532*H532,2)</f>
        <v>0</v>
      </c>
      <c r="R532" s="194">
        <f>ROUND(J532*H532,2)</f>
        <v>925</v>
      </c>
      <c r="S532" s="195">
        <v>0</v>
      </c>
      <c r="T532" s="195">
        <f>S532*H532</f>
        <v>0</v>
      </c>
      <c r="U532" s="195">
        <v>0</v>
      </c>
      <c r="V532" s="195">
        <f>U532*H532</f>
        <v>0</v>
      </c>
      <c r="W532" s="195">
        <v>0</v>
      </c>
      <c r="X532" s="195">
        <f>W532*H532</f>
        <v>0</v>
      </c>
      <c r="Y532" s="196" t="s">
        <v>1</v>
      </c>
      <c r="Z532" s="213">
        <f t="shared" si="24"/>
        <v>3.0000000000000027</v>
      </c>
      <c r="AA532" s="197">
        <v>952.75</v>
      </c>
      <c r="AS532" s="11" t="s">
        <v>137</v>
      </c>
      <c r="AU532" s="11" t="s">
        <v>132</v>
      </c>
      <c r="AV532" s="11" t="s">
        <v>79</v>
      </c>
      <c r="AZ532" s="11" t="s">
        <v>130</v>
      </c>
      <c r="BF532" s="164">
        <f>IF(O532="základní",K532,0)</f>
        <v>925</v>
      </c>
      <c r="BG532" s="164">
        <f>IF(O532="snížená",K532,0)</f>
        <v>0</v>
      </c>
      <c r="BH532" s="164">
        <f>IF(O532="zákl. přenesená",K532,0)</f>
        <v>0</v>
      </c>
      <c r="BI532" s="164">
        <f>IF(O532="sníž. přenesená",K532,0)</f>
        <v>0</v>
      </c>
      <c r="BJ532" s="164">
        <f>IF(O532="nulová",K532,0)</f>
        <v>0</v>
      </c>
      <c r="BK532" s="11" t="s">
        <v>79</v>
      </c>
      <c r="BL532" s="164">
        <f>ROUND(P532*H532,2)</f>
        <v>925</v>
      </c>
      <c r="BM532" s="11" t="s">
        <v>137</v>
      </c>
      <c r="BN532" s="11" t="s">
        <v>1239</v>
      </c>
    </row>
    <row r="533" spans="2:66" s="1" customFormat="1" ht="19.5">
      <c r="B533" s="27"/>
      <c r="C533" s="28"/>
      <c r="D533" s="165" t="s">
        <v>139</v>
      </c>
      <c r="E533" s="28"/>
      <c r="F533" s="166" t="s">
        <v>1240</v>
      </c>
      <c r="G533" s="28"/>
      <c r="H533" s="28"/>
      <c r="I533" s="28"/>
      <c r="J533" s="28"/>
      <c r="K533" s="28"/>
      <c r="L533" s="28"/>
      <c r="M533" s="181"/>
      <c r="N533" s="198"/>
      <c r="O533" s="199"/>
      <c r="P533" s="199"/>
      <c r="Q533" s="199"/>
      <c r="R533" s="199"/>
      <c r="S533" s="199"/>
      <c r="T533" s="199"/>
      <c r="U533" s="199"/>
      <c r="V533" s="199"/>
      <c r="W533" s="199"/>
      <c r="X533" s="199"/>
      <c r="Y533" s="200"/>
      <c r="Z533" s="213"/>
      <c r="AA533" s="201"/>
      <c r="AU533" s="11" t="s">
        <v>139</v>
      </c>
      <c r="AV533" s="11" t="s">
        <v>79</v>
      </c>
    </row>
    <row r="534" spans="2:66" s="1" customFormat="1" ht="22.5" customHeight="1">
      <c r="B534" s="27"/>
      <c r="C534" s="154" t="s">
        <v>1241</v>
      </c>
      <c r="D534" s="154" t="s">
        <v>132</v>
      </c>
      <c r="E534" s="155" t="s">
        <v>1242</v>
      </c>
      <c r="F534" s="156" t="s">
        <v>1243</v>
      </c>
      <c r="G534" s="157" t="s">
        <v>135</v>
      </c>
      <c r="H534" s="158">
        <v>1</v>
      </c>
      <c r="I534" s="159">
        <v>0</v>
      </c>
      <c r="J534" s="159">
        <v>925</v>
      </c>
      <c r="K534" s="159">
        <f>ROUND(P534*H534,2)</f>
        <v>925</v>
      </c>
      <c r="L534" s="156" t="s">
        <v>136</v>
      </c>
      <c r="M534" s="181" t="str">
        <f>IF(K534&gt;AA534,"Cena shodná","Cena zvýšena")</f>
        <v>Cena zvýšena</v>
      </c>
      <c r="N534" s="192" t="s">
        <v>1</v>
      </c>
      <c r="O534" s="193" t="s">
        <v>40</v>
      </c>
      <c r="P534" s="194">
        <f>I534+J534</f>
        <v>925</v>
      </c>
      <c r="Q534" s="194">
        <f>ROUND(I534*H534,2)</f>
        <v>0</v>
      </c>
      <c r="R534" s="194">
        <f>ROUND(J534*H534,2)</f>
        <v>925</v>
      </c>
      <c r="S534" s="195">
        <v>0</v>
      </c>
      <c r="T534" s="195">
        <f>S534*H534</f>
        <v>0</v>
      </c>
      <c r="U534" s="195">
        <v>0</v>
      </c>
      <c r="V534" s="195">
        <f>U534*H534</f>
        <v>0</v>
      </c>
      <c r="W534" s="195">
        <v>0</v>
      </c>
      <c r="X534" s="195">
        <f>W534*H534</f>
        <v>0</v>
      </c>
      <c r="Y534" s="196" t="s">
        <v>1</v>
      </c>
      <c r="Z534" s="213">
        <f t="shared" si="24"/>
        <v>3.0000000000000027</v>
      </c>
      <c r="AA534" s="197">
        <v>952.75</v>
      </c>
      <c r="AS534" s="11" t="s">
        <v>137</v>
      </c>
      <c r="AU534" s="11" t="s">
        <v>132</v>
      </c>
      <c r="AV534" s="11" t="s">
        <v>79</v>
      </c>
      <c r="AZ534" s="11" t="s">
        <v>130</v>
      </c>
      <c r="BF534" s="164">
        <f>IF(O534="základní",K534,0)</f>
        <v>925</v>
      </c>
      <c r="BG534" s="164">
        <f>IF(O534="snížená",K534,0)</f>
        <v>0</v>
      </c>
      <c r="BH534" s="164">
        <f>IF(O534="zákl. přenesená",K534,0)</f>
        <v>0</v>
      </c>
      <c r="BI534" s="164">
        <f>IF(O534="sníž. přenesená",K534,0)</f>
        <v>0</v>
      </c>
      <c r="BJ534" s="164">
        <f>IF(O534="nulová",K534,0)</f>
        <v>0</v>
      </c>
      <c r="BK534" s="11" t="s">
        <v>79</v>
      </c>
      <c r="BL534" s="164">
        <f>ROUND(P534*H534,2)</f>
        <v>925</v>
      </c>
      <c r="BM534" s="11" t="s">
        <v>137</v>
      </c>
      <c r="BN534" s="11" t="s">
        <v>1244</v>
      </c>
    </row>
    <row r="535" spans="2:66" s="1" customFormat="1" ht="19.5">
      <c r="B535" s="27"/>
      <c r="C535" s="28"/>
      <c r="D535" s="165" t="s">
        <v>139</v>
      </c>
      <c r="E535" s="28"/>
      <c r="F535" s="166" t="s">
        <v>1245</v>
      </c>
      <c r="G535" s="28"/>
      <c r="H535" s="28"/>
      <c r="I535" s="28"/>
      <c r="J535" s="28"/>
      <c r="K535" s="28"/>
      <c r="L535" s="28"/>
      <c r="M535" s="181"/>
      <c r="N535" s="198"/>
      <c r="O535" s="199"/>
      <c r="P535" s="199"/>
      <c r="Q535" s="199"/>
      <c r="R535" s="199"/>
      <c r="S535" s="199"/>
      <c r="T535" s="199"/>
      <c r="U535" s="199"/>
      <c r="V535" s="199"/>
      <c r="W535" s="199"/>
      <c r="X535" s="199"/>
      <c r="Y535" s="200"/>
      <c r="Z535" s="213"/>
      <c r="AA535" s="201"/>
      <c r="AU535" s="11" t="s">
        <v>139</v>
      </c>
      <c r="AV535" s="11" t="s">
        <v>79</v>
      </c>
    </row>
    <row r="536" spans="2:66" s="1" customFormat="1" ht="22.5" customHeight="1">
      <c r="B536" s="27"/>
      <c r="C536" s="154" t="s">
        <v>1246</v>
      </c>
      <c r="D536" s="154" t="s">
        <v>132</v>
      </c>
      <c r="E536" s="155" t="s">
        <v>1247</v>
      </c>
      <c r="F536" s="156" t="s">
        <v>1248</v>
      </c>
      <c r="G536" s="157" t="s">
        <v>135</v>
      </c>
      <c r="H536" s="158">
        <v>1</v>
      </c>
      <c r="I536" s="159">
        <v>0</v>
      </c>
      <c r="J536" s="159">
        <v>1260</v>
      </c>
      <c r="K536" s="159">
        <f>ROUND(P536*H536,2)</f>
        <v>1260</v>
      </c>
      <c r="L536" s="156" t="s">
        <v>136</v>
      </c>
      <c r="M536" s="181" t="str">
        <f>IF(K536&gt;AA536,"Cena shodná","Cena zvýšena")</f>
        <v>Cena zvýšena</v>
      </c>
      <c r="N536" s="192" t="s">
        <v>1</v>
      </c>
      <c r="O536" s="193" t="s">
        <v>40</v>
      </c>
      <c r="P536" s="194">
        <f>I536+J536</f>
        <v>1260</v>
      </c>
      <c r="Q536" s="194">
        <f>ROUND(I536*H536,2)</f>
        <v>0</v>
      </c>
      <c r="R536" s="194">
        <f>ROUND(J536*H536,2)</f>
        <v>1260</v>
      </c>
      <c r="S536" s="195">
        <v>0</v>
      </c>
      <c r="T536" s="195">
        <f>S536*H536</f>
        <v>0</v>
      </c>
      <c r="U536" s="195">
        <v>0</v>
      </c>
      <c r="V536" s="195">
        <f>U536*H536</f>
        <v>0</v>
      </c>
      <c r="W536" s="195">
        <v>0</v>
      </c>
      <c r="X536" s="195">
        <f>W536*H536</f>
        <v>0</v>
      </c>
      <c r="Y536" s="196" t="s">
        <v>1</v>
      </c>
      <c r="Z536" s="213">
        <f t="shared" si="24"/>
        <v>3.0000000000000027</v>
      </c>
      <c r="AA536" s="197">
        <v>1297.8</v>
      </c>
      <c r="AS536" s="11" t="s">
        <v>137</v>
      </c>
      <c r="AU536" s="11" t="s">
        <v>132</v>
      </c>
      <c r="AV536" s="11" t="s">
        <v>79</v>
      </c>
      <c r="AZ536" s="11" t="s">
        <v>130</v>
      </c>
      <c r="BF536" s="164">
        <f>IF(O536="základní",K536,0)</f>
        <v>1260</v>
      </c>
      <c r="BG536" s="164">
        <f>IF(O536="snížená",K536,0)</f>
        <v>0</v>
      </c>
      <c r="BH536" s="164">
        <f>IF(O536="zákl. přenesená",K536,0)</f>
        <v>0</v>
      </c>
      <c r="BI536" s="164">
        <f>IF(O536="sníž. přenesená",K536,0)</f>
        <v>0</v>
      </c>
      <c r="BJ536" s="164">
        <f>IF(O536="nulová",K536,0)</f>
        <v>0</v>
      </c>
      <c r="BK536" s="11" t="s">
        <v>79</v>
      </c>
      <c r="BL536" s="164">
        <f>ROUND(P536*H536,2)</f>
        <v>1260</v>
      </c>
      <c r="BM536" s="11" t="s">
        <v>137</v>
      </c>
      <c r="BN536" s="11" t="s">
        <v>1249</v>
      </c>
    </row>
    <row r="537" spans="2:66" s="1" customFormat="1">
      <c r="B537" s="27"/>
      <c r="C537" s="28"/>
      <c r="D537" s="165" t="s">
        <v>139</v>
      </c>
      <c r="E537" s="28"/>
      <c r="F537" s="166" t="s">
        <v>1248</v>
      </c>
      <c r="G537" s="28"/>
      <c r="H537" s="28"/>
      <c r="I537" s="28"/>
      <c r="J537" s="28"/>
      <c r="K537" s="28"/>
      <c r="L537" s="28"/>
      <c r="M537" s="181"/>
      <c r="N537" s="204"/>
      <c r="O537" s="205"/>
      <c r="P537" s="205"/>
      <c r="Q537" s="205"/>
      <c r="R537" s="205"/>
      <c r="S537" s="205"/>
      <c r="T537" s="205"/>
      <c r="U537" s="205"/>
      <c r="V537" s="205"/>
      <c r="W537" s="205"/>
      <c r="X537" s="205"/>
      <c r="Y537" s="206"/>
      <c r="Z537" s="211"/>
      <c r="AA537" s="201"/>
      <c r="AU537" s="11" t="s">
        <v>139</v>
      </c>
      <c r="AV537" s="11" t="s">
        <v>79</v>
      </c>
    </row>
    <row r="538" spans="2:66" s="1" customFormat="1" ht="6.95" customHeight="1">
      <c r="B538" s="39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181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209"/>
      <c r="AA538" s="207"/>
    </row>
  </sheetData>
  <sheetProtection formatColumns="0" formatRows="0" autoFilter="0"/>
  <autoFilter ref="C87:L537"/>
  <mergeCells count="9">
    <mergeCell ref="E54:H54"/>
    <mergeCell ref="E78:H78"/>
    <mergeCell ref="E80:H80"/>
    <mergeCell ref="M2:AA2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6"/>
  <sheetViews>
    <sheetView showGridLines="0" topLeftCell="A60" workbookViewId="0">
      <selection activeCell="AA69" sqref="AA6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11" width="23.5" customWidth="1"/>
    <col min="12" max="12" width="15.5" customWidth="1"/>
    <col min="13" max="13" width="24.33203125" bestFit="1" customWidth="1"/>
    <col min="14" max="14" width="10.83203125" hidden="1" customWidth="1"/>
    <col min="15" max="15" width="9.33203125" hidden="1" customWidth="1"/>
    <col min="16" max="25" width="14.1640625" hidden="1" customWidth="1"/>
    <col min="26" max="26" width="16.33203125" customWidth="1"/>
    <col min="27" max="27" width="17.6640625" style="214" bestFit="1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46">
      <c r="A1" s="16"/>
    </row>
    <row r="2" spans="1:46" ht="36.950000000000003" customHeight="1"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T2" s="11" t="s">
        <v>84</v>
      </c>
    </row>
    <row r="3" spans="1:46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14"/>
      <c r="AT3" s="11" t="s">
        <v>81</v>
      </c>
    </row>
    <row r="4" spans="1:46" ht="24.95" customHeight="1">
      <c r="B4" s="14"/>
      <c r="D4" s="98" t="s">
        <v>95</v>
      </c>
      <c r="M4" s="14"/>
      <c r="N4" s="18" t="s">
        <v>11</v>
      </c>
      <c r="AT4" s="11" t="s">
        <v>4</v>
      </c>
    </row>
    <row r="5" spans="1:46" ht="6.95" customHeight="1">
      <c r="B5" s="14"/>
      <c r="M5" s="14"/>
    </row>
    <row r="6" spans="1:46" ht="12" customHeight="1">
      <c r="B6" s="14"/>
      <c r="D6" s="99" t="s">
        <v>15</v>
      </c>
      <c r="M6" s="14"/>
    </row>
    <row r="7" spans="1:46" ht="16.5" customHeight="1">
      <c r="B7" s="14"/>
      <c r="E7" s="323" t="str">
        <f>'Rekapitulace stavby'!K6</f>
        <v>Oprava výměnných dílů zabezpečovacího zařízení včetně prohlídek VÚD - OŘ Brno</v>
      </c>
      <c r="F7" s="324"/>
      <c r="G7" s="324"/>
      <c r="H7" s="324"/>
      <c r="M7" s="14"/>
    </row>
    <row r="8" spans="1:46" s="1" customFormat="1" ht="12" customHeight="1">
      <c r="B8" s="29"/>
      <c r="D8" s="99" t="s">
        <v>96</v>
      </c>
      <c r="M8" s="29"/>
      <c r="AA8" s="215"/>
    </row>
    <row r="9" spans="1:46" s="1" customFormat="1" ht="36.950000000000003" customHeight="1">
      <c r="B9" s="29"/>
      <c r="E9" s="325" t="s">
        <v>1250</v>
      </c>
      <c r="F9" s="326"/>
      <c r="G9" s="326"/>
      <c r="H9" s="326"/>
      <c r="M9" s="29"/>
      <c r="AA9" s="215"/>
    </row>
    <row r="10" spans="1:46" s="1" customFormat="1">
      <c r="B10" s="29"/>
      <c r="M10" s="29"/>
      <c r="AA10" s="215"/>
    </row>
    <row r="11" spans="1:46" s="1" customFormat="1" ht="12" customHeight="1">
      <c r="B11" s="29"/>
      <c r="D11" s="99" t="s">
        <v>17</v>
      </c>
      <c r="F11" s="11" t="s">
        <v>1</v>
      </c>
      <c r="I11" s="99" t="s">
        <v>18</v>
      </c>
      <c r="J11" s="11" t="s">
        <v>1</v>
      </c>
      <c r="M11" s="29"/>
      <c r="AA11" s="215"/>
    </row>
    <row r="12" spans="1:46" s="1" customFormat="1" ht="12" customHeight="1">
      <c r="B12" s="29"/>
      <c r="D12" s="99" t="s">
        <v>19</v>
      </c>
      <c r="F12" s="11" t="s">
        <v>20</v>
      </c>
      <c r="I12" s="99" t="s">
        <v>21</v>
      </c>
      <c r="J12" s="100" t="str">
        <f>'Rekapitulace stavby'!AN8</f>
        <v>5. 3. 2019</v>
      </c>
      <c r="M12" s="29"/>
      <c r="AA12" s="215"/>
    </row>
    <row r="13" spans="1:46" s="1" customFormat="1" ht="10.9" customHeight="1">
      <c r="B13" s="29"/>
      <c r="M13" s="29"/>
      <c r="AA13" s="215"/>
    </row>
    <row r="14" spans="1:46" s="1" customFormat="1" ht="12" customHeight="1">
      <c r="B14" s="29"/>
      <c r="D14" s="99" t="s">
        <v>23</v>
      </c>
      <c r="I14" s="99" t="s">
        <v>24</v>
      </c>
      <c r="J14" s="11" t="str">
        <f>IF('Rekapitulace stavby'!AN10="","",'Rekapitulace stavby'!AN10)</f>
        <v/>
      </c>
      <c r="M14" s="29"/>
      <c r="AA14" s="215"/>
    </row>
    <row r="15" spans="1:46" s="1" customFormat="1" ht="18" customHeight="1">
      <c r="B15" s="29"/>
      <c r="E15" s="11" t="str">
        <f>IF('Rekapitulace stavby'!E11="","",'Rekapitulace stavby'!E11)</f>
        <v xml:space="preserve"> </v>
      </c>
      <c r="I15" s="99" t="s">
        <v>25</v>
      </c>
      <c r="J15" s="11" t="str">
        <f>IF('Rekapitulace stavby'!AN11="","",'Rekapitulace stavby'!AN11)</f>
        <v/>
      </c>
      <c r="M15" s="29"/>
      <c r="AA15" s="215"/>
    </row>
    <row r="16" spans="1:46" s="1" customFormat="1" ht="6.95" customHeight="1">
      <c r="B16" s="29"/>
      <c r="M16" s="29"/>
      <c r="AA16" s="215"/>
    </row>
    <row r="17" spans="2:27" s="1" customFormat="1" ht="12" customHeight="1">
      <c r="B17" s="29"/>
      <c r="D17" s="99" t="s">
        <v>26</v>
      </c>
      <c r="I17" s="99" t="s">
        <v>24</v>
      </c>
      <c r="J17" s="11" t="str">
        <f>'Rekapitulace stavby'!AN13</f>
        <v/>
      </c>
      <c r="M17" s="29"/>
      <c r="AA17" s="215"/>
    </row>
    <row r="18" spans="2:27" s="1" customFormat="1" ht="18" customHeight="1">
      <c r="B18" s="29"/>
      <c r="E18" s="327" t="str">
        <f>'Rekapitulace stavby'!E14</f>
        <v xml:space="preserve"> </v>
      </c>
      <c r="F18" s="327"/>
      <c r="G18" s="327"/>
      <c r="H18" s="327"/>
      <c r="I18" s="99" t="s">
        <v>25</v>
      </c>
      <c r="J18" s="11" t="str">
        <f>'Rekapitulace stavby'!AN14</f>
        <v/>
      </c>
      <c r="M18" s="29"/>
      <c r="AA18" s="215"/>
    </row>
    <row r="19" spans="2:27" s="1" customFormat="1" ht="6.95" customHeight="1">
      <c r="B19" s="29"/>
      <c r="M19" s="29"/>
      <c r="AA19" s="215"/>
    </row>
    <row r="20" spans="2:27" s="1" customFormat="1" ht="12" customHeight="1">
      <c r="B20" s="29"/>
      <c r="D20" s="99" t="s">
        <v>27</v>
      </c>
      <c r="I20" s="99" t="s">
        <v>24</v>
      </c>
      <c r="J20" s="11" t="str">
        <f>IF('Rekapitulace stavby'!AN16="","",'Rekapitulace stavby'!AN16)</f>
        <v/>
      </c>
      <c r="M20" s="29"/>
      <c r="AA20" s="215"/>
    </row>
    <row r="21" spans="2:27" s="1" customFormat="1" ht="18" customHeight="1">
      <c r="B21" s="29"/>
      <c r="E21" s="11" t="str">
        <f>IF('Rekapitulace stavby'!E17="","",'Rekapitulace stavby'!E17)</f>
        <v xml:space="preserve"> </v>
      </c>
      <c r="I21" s="99" t="s">
        <v>25</v>
      </c>
      <c r="J21" s="11" t="str">
        <f>IF('Rekapitulace stavby'!AN17="","",'Rekapitulace stavby'!AN17)</f>
        <v/>
      </c>
      <c r="M21" s="29"/>
      <c r="AA21" s="215"/>
    </row>
    <row r="22" spans="2:27" s="1" customFormat="1" ht="6.95" customHeight="1">
      <c r="B22" s="29"/>
      <c r="M22" s="29"/>
      <c r="AA22" s="215"/>
    </row>
    <row r="23" spans="2:27" s="1" customFormat="1" ht="12" customHeight="1">
      <c r="B23" s="29"/>
      <c r="D23" s="99" t="s">
        <v>28</v>
      </c>
      <c r="I23" s="99" t="s">
        <v>24</v>
      </c>
      <c r="J23" s="11" t="str">
        <f>IF('Rekapitulace stavby'!AN19="","",'Rekapitulace stavby'!AN19)</f>
        <v/>
      </c>
      <c r="M23" s="29"/>
      <c r="AA23" s="215"/>
    </row>
    <row r="24" spans="2:27" s="1" customFormat="1" ht="18" customHeight="1">
      <c r="B24" s="29"/>
      <c r="E24" s="11" t="str">
        <f>IF('Rekapitulace stavby'!E20="","",'Rekapitulace stavby'!E20)</f>
        <v>Bc. Komzák Roman</v>
      </c>
      <c r="I24" s="99" t="s">
        <v>25</v>
      </c>
      <c r="J24" s="11" t="str">
        <f>IF('Rekapitulace stavby'!AN20="","",'Rekapitulace stavby'!AN20)</f>
        <v/>
      </c>
      <c r="M24" s="29"/>
      <c r="AA24" s="215"/>
    </row>
    <row r="25" spans="2:27" s="1" customFormat="1" ht="6.95" customHeight="1">
      <c r="B25" s="29"/>
      <c r="M25" s="29"/>
      <c r="AA25" s="215"/>
    </row>
    <row r="26" spans="2:27" s="1" customFormat="1" ht="12" customHeight="1">
      <c r="B26" s="29"/>
      <c r="D26" s="99" t="s">
        <v>30</v>
      </c>
      <c r="M26" s="29"/>
      <c r="AA26" s="215"/>
    </row>
    <row r="27" spans="2:27" s="6" customFormat="1" ht="16.5" customHeight="1">
      <c r="B27" s="101"/>
      <c r="E27" s="328" t="s">
        <v>1</v>
      </c>
      <c r="F27" s="328"/>
      <c r="G27" s="328"/>
      <c r="H27" s="328"/>
      <c r="M27" s="101"/>
      <c r="AA27" s="8"/>
    </row>
    <row r="28" spans="2:27" s="1" customFormat="1" ht="6.95" customHeight="1">
      <c r="B28" s="29"/>
      <c r="M28" s="29"/>
      <c r="AA28" s="215"/>
    </row>
    <row r="29" spans="2:27" s="1" customFormat="1" ht="6.95" customHeight="1">
      <c r="B29" s="29"/>
      <c r="D29" s="49"/>
      <c r="E29" s="49"/>
      <c r="F29" s="49"/>
      <c r="G29" s="49"/>
      <c r="H29" s="49"/>
      <c r="I29" s="49"/>
      <c r="J29" s="49"/>
      <c r="K29" s="49"/>
      <c r="L29" s="49"/>
      <c r="M29" s="29"/>
      <c r="AA29" s="215"/>
    </row>
    <row r="30" spans="2:27" s="1" customFormat="1" ht="14.45" customHeight="1">
      <c r="B30" s="29"/>
      <c r="D30" s="102" t="s">
        <v>98</v>
      </c>
      <c r="K30" s="103">
        <f>K63</f>
        <v>67900</v>
      </c>
      <c r="M30" s="29"/>
      <c r="AA30" s="215"/>
    </row>
    <row r="31" spans="2:27" s="1" customFormat="1">
      <c r="B31" s="29"/>
      <c r="E31" s="99" t="s">
        <v>32</v>
      </c>
      <c r="K31" s="104">
        <f>I63</f>
        <v>0</v>
      </c>
      <c r="M31" s="29"/>
      <c r="AA31" s="215"/>
    </row>
    <row r="32" spans="2:27" s="1" customFormat="1">
      <c r="B32" s="29"/>
      <c r="E32" s="99" t="s">
        <v>33</v>
      </c>
      <c r="K32" s="104">
        <f>J63</f>
        <v>67900</v>
      </c>
      <c r="M32" s="29"/>
      <c r="AA32" s="215"/>
    </row>
    <row r="33" spans="2:27" s="1" customFormat="1" ht="14.45" customHeight="1">
      <c r="B33" s="29"/>
      <c r="D33" s="105" t="s">
        <v>99</v>
      </c>
      <c r="K33" s="103">
        <f>K67</f>
        <v>0</v>
      </c>
      <c r="M33" s="29"/>
      <c r="AA33" s="215"/>
    </row>
    <row r="34" spans="2:27" s="1" customFormat="1" ht="25.35" customHeight="1">
      <c r="B34" s="29"/>
      <c r="D34" s="106" t="s">
        <v>35</v>
      </c>
      <c r="K34" s="107">
        <f>ROUND(K30 + K33, 2)</f>
        <v>67900</v>
      </c>
      <c r="M34" s="29"/>
      <c r="AA34" s="215"/>
    </row>
    <row r="35" spans="2:27" s="1" customFormat="1" ht="6.95" customHeight="1">
      <c r="B35" s="29"/>
      <c r="D35" s="49"/>
      <c r="E35" s="49"/>
      <c r="F35" s="49"/>
      <c r="G35" s="49"/>
      <c r="H35" s="49"/>
      <c r="I35" s="49"/>
      <c r="J35" s="49"/>
      <c r="K35" s="49"/>
      <c r="L35" s="49"/>
      <c r="M35" s="29"/>
      <c r="AA35" s="215"/>
    </row>
    <row r="36" spans="2:27" s="1" customFormat="1" ht="14.45" customHeight="1">
      <c r="B36" s="29"/>
      <c r="F36" s="108" t="s">
        <v>37</v>
      </c>
      <c r="I36" s="108" t="s">
        <v>36</v>
      </c>
      <c r="K36" s="108" t="s">
        <v>38</v>
      </c>
      <c r="M36" s="29"/>
      <c r="AA36" s="215"/>
    </row>
    <row r="37" spans="2:27" s="1" customFormat="1" ht="14.45" customHeight="1">
      <c r="B37" s="29"/>
      <c r="D37" s="99" t="s">
        <v>39</v>
      </c>
      <c r="E37" s="99" t="s">
        <v>40</v>
      </c>
      <c r="F37" s="104">
        <f>ROUND((SUM(BE67:BE68) + SUM(BE88:BE95)),  2)</f>
        <v>67900</v>
      </c>
      <c r="I37" s="109">
        <v>0.21</v>
      </c>
      <c r="K37" s="104">
        <f>ROUND(((SUM(BE67:BE68) + SUM(BE88:BE95))*I37),  2)</f>
        <v>14259</v>
      </c>
      <c r="M37" s="29"/>
      <c r="AA37" s="215"/>
    </row>
    <row r="38" spans="2:27" s="1" customFormat="1" ht="14.45" customHeight="1">
      <c r="B38" s="29"/>
      <c r="E38" s="99" t="s">
        <v>41</v>
      </c>
      <c r="F38" s="104">
        <f>ROUND((SUM(BF67:BF68) + SUM(BF88:BF95)),  2)</f>
        <v>0</v>
      </c>
      <c r="I38" s="109">
        <v>0.15</v>
      </c>
      <c r="K38" s="104">
        <f>ROUND(((SUM(BF67:BF68) + SUM(BF88:BF95))*I38),  2)</f>
        <v>0</v>
      </c>
      <c r="M38" s="29"/>
      <c r="AA38" s="215"/>
    </row>
    <row r="39" spans="2:27" s="1" customFormat="1" ht="14.45" hidden="1" customHeight="1">
      <c r="B39" s="29"/>
      <c r="E39" s="99" t="s">
        <v>42</v>
      </c>
      <c r="F39" s="104">
        <f>ROUND((SUM(BG67:BG68) + SUM(BG88:BG95)),  2)</f>
        <v>0</v>
      </c>
      <c r="I39" s="109">
        <v>0.21</v>
      </c>
      <c r="K39" s="104">
        <f>0</f>
        <v>0</v>
      </c>
      <c r="M39" s="29"/>
      <c r="AA39" s="215"/>
    </row>
    <row r="40" spans="2:27" s="1" customFormat="1" ht="14.45" hidden="1" customHeight="1">
      <c r="B40" s="29"/>
      <c r="E40" s="99" t="s">
        <v>43</v>
      </c>
      <c r="F40" s="104">
        <f>ROUND((SUM(BH67:BH68) + SUM(BH88:BH95)),  2)</f>
        <v>0</v>
      </c>
      <c r="I40" s="109">
        <v>0.15</v>
      </c>
      <c r="K40" s="104">
        <f>0</f>
        <v>0</v>
      </c>
      <c r="M40" s="29"/>
      <c r="AA40" s="215"/>
    </row>
    <row r="41" spans="2:27" s="1" customFormat="1" ht="14.45" hidden="1" customHeight="1">
      <c r="B41" s="29"/>
      <c r="E41" s="99" t="s">
        <v>44</v>
      </c>
      <c r="F41" s="104">
        <f>ROUND((SUM(BI67:BI68) + SUM(BI88:BI95)),  2)</f>
        <v>0</v>
      </c>
      <c r="I41" s="109">
        <v>0</v>
      </c>
      <c r="K41" s="104">
        <f>0</f>
        <v>0</v>
      </c>
      <c r="M41" s="29"/>
      <c r="AA41" s="215"/>
    </row>
    <row r="42" spans="2:27" s="1" customFormat="1" ht="6.95" customHeight="1">
      <c r="B42" s="29"/>
      <c r="M42" s="29"/>
      <c r="AA42" s="215"/>
    </row>
    <row r="43" spans="2:27" s="1" customFormat="1" ht="25.35" customHeight="1">
      <c r="B43" s="29"/>
      <c r="C43" s="110"/>
      <c r="D43" s="111" t="s">
        <v>45</v>
      </c>
      <c r="E43" s="112"/>
      <c r="F43" s="112"/>
      <c r="G43" s="113" t="s">
        <v>46</v>
      </c>
      <c r="H43" s="114" t="s">
        <v>47</v>
      </c>
      <c r="I43" s="112"/>
      <c r="J43" s="112"/>
      <c r="K43" s="115">
        <f>SUM(K34:K41)</f>
        <v>82159</v>
      </c>
      <c r="L43" s="116"/>
      <c r="M43" s="29"/>
      <c r="AA43" s="215"/>
    </row>
    <row r="44" spans="2:27" s="1" customFormat="1" ht="14.45" customHeight="1"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29"/>
      <c r="AA44" s="215"/>
    </row>
    <row r="48" spans="2:27" s="1" customFormat="1" ht="6.95" customHeight="1">
      <c r="B48" s="119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29"/>
      <c r="AA48" s="215"/>
    </row>
    <row r="49" spans="2:47" s="1" customFormat="1" ht="24.95" customHeight="1">
      <c r="B49" s="27"/>
      <c r="C49" s="17" t="s">
        <v>100</v>
      </c>
      <c r="D49" s="28"/>
      <c r="E49" s="28"/>
      <c r="F49" s="28"/>
      <c r="G49" s="28"/>
      <c r="H49" s="28"/>
      <c r="I49" s="28"/>
      <c r="J49" s="28"/>
      <c r="K49" s="28"/>
      <c r="L49" s="28"/>
      <c r="M49" s="29"/>
      <c r="AA49" s="215"/>
    </row>
    <row r="50" spans="2:47" s="1" customFormat="1" ht="6.95" customHeight="1">
      <c r="B50" s="27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9"/>
      <c r="AA50" s="215"/>
    </row>
    <row r="51" spans="2:47" s="1" customFormat="1" ht="12" customHeight="1">
      <c r="B51" s="27"/>
      <c r="C51" s="22" t="s">
        <v>15</v>
      </c>
      <c r="D51" s="28"/>
      <c r="E51" s="28"/>
      <c r="F51" s="28"/>
      <c r="G51" s="28"/>
      <c r="H51" s="28"/>
      <c r="I51" s="28"/>
      <c r="J51" s="28"/>
      <c r="K51" s="28"/>
      <c r="L51" s="28"/>
      <c r="M51" s="29"/>
      <c r="AA51" s="215"/>
    </row>
    <row r="52" spans="2:47" s="1" customFormat="1" ht="16.5" customHeight="1">
      <c r="B52" s="27"/>
      <c r="C52" s="28"/>
      <c r="D52" s="28"/>
      <c r="E52" s="320" t="str">
        <f>E7</f>
        <v>Oprava výměnných dílů zabezpečovacího zařízení včetně prohlídek VÚD - OŘ Brno</v>
      </c>
      <c r="F52" s="321"/>
      <c r="G52" s="321"/>
      <c r="H52" s="321"/>
      <c r="I52" s="28"/>
      <c r="J52" s="28"/>
      <c r="K52" s="28"/>
      <c r="L52" s="28"/>
      <c r="M52" s="29"/>
      <c r="AA52" s="215"/>
    </row>
    <row r="53" spans="2:47" s="1" customFormat="1" ht="12" customHeight="1">
      <c r="B53" s="27"/>
      <c r="C53" s="22" t="s">
        <v>96</v>
      </c>
      <c r="D53" s="28"/>
      <c r="E53" s="28"/>
      <c r="F53" s="28"/>
      <c r="G53" s="28"/>
      <c r="H53" s="28"/>
      <c r="I53" s="28"/>
      <c r="J53" s="28"/>
      <c r="K53" s="28"/>
      <c r="L53" s="28"/>
      <c r="M53" s="29"/>
      <c r="AA53" s="215"/>
    </row>
    <row r="54" spans="2:47" s="1" customFormat="1" ht="16.5" customHeight="1">
      <c r="B54" s="27"/>
      <c r="C54" s="28"/>
      <c r="D54" s="28"/>
      <c r="E54" s="295" t="str">
        <f>E9</f>
        <v>PS 02 - Komplexní prohlídky PZS typu VÚD</v>
      </c>
      <c r="F54" s="294"/>
      <c r="G54" s="294"/>
      <c r="H54" s="294"/>
      <c r="I54" s="28"/>
      <c r="J54" s="28"/>
      <c r="K54" s="28"/>
      <c r="L54" s="28"/>
      <c r="M54" s="29"/>
      <c r="AA54" s="215"/>
    </row>
    <row r="55" spans="2:47" s="1" customFormat="1" ht="6.95" customHeight="1">
      <c r="B55" s="27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9"/>
      <c r="AA55" s="215"/>
    </row>
    <row r="56" spans="2:47" s="1" customFormat="1" ht="12" customHeight="1">
      <c r="B56" s="27"/>
      <c r="C56" s="22" t="s">
        <v>19</v>
      </c>
      <c r="D56" s="28"/>
      <c r="E56" s="28"/>
      <c r="F56" s="20" t="str">
        <f>F12</f>
        <v xml:space="preserve"> </v>
      </c>
      <c r="G56" s="28"/>
      <c r="H56" s="28"/>
      <c r="I56" s="22" t="s">
        <v>21</v>
      </c>
      <c r="J56" s="48" t="str">
        <f>IF(J12="","",J12)</f>
        <v>5. 3. 2019</v>
      </c>
      <c r="K56" s="28"/>
      <c r="L56" s="28"/>
      <c r="M56" s="29"/>
      <c r="AA56" s="215"/>
    </row>
    <row r="57" spans="2:47" s="1" customFormat="1" ht="6.95" customHeight="1">
      <c r="B57" s="27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9"/>
      <c r="AA57" s="215"/>
    </row>
    <row r="58" spans="2:47" s="1" customFormat="1" ht="13.7" customHeight="1">
      <c r="B58" s="27"/>
      <c r="C58" s="22" t="s">
        <v>23</v>
      </c>
      <c r="D58" s="28"/>
      <c r="E58" s="28"/>
      <c r="F58" s="20" t="str">
        <f>E15</f>
        <v xml:space="preserve"> </v>
      </c>
      <c r="G58" s="28"/>
      <c r="H58" s="28"/>
      <c r="I58" s="22" t="s">
        <v>27</v>
      </c>
      <c r="J58" s="23" t="str">
        <f>E21</f>
        <v xml:space="preserve"> </v>
      </c>
      <c r="K58" s="28"/>
      <c r="L58" s="28"/>
      <c r="M58" s="29"/>
      <c r="AA58" s="215"/>
    </row>
    <row r="59" spans="2:47" s="1" customFormat="1" ht="13.7" customHeight="1">
      <c r="B59" s="27"/>
      <c r="C59" s="22" t="s">
        <v>26</v>
      </c>
      <c r="D59" s="28"/>
      <c r="E59" s="28"/>
      <c r="F59" s="20" t="str">
        <f>IF(E18="","",E18)</f>
        <v xml:space="preserve"> </v>
      </c>
      <c r="G59" s="28"/>
      <c r="H59" s="28"/>
      <c r="I59" s="22" t="s">
        <v>28</v>
      </c>
      <c r="J59" s="23" t="str">
        <f>E24</f>
        <v>Bc. Komzák Roman</v>
      </c>
      <c r="K59" s="28"/>
      <c r="L59" s="28"/>
      <c r="M59" s="29"/>
      <c r="AA59" s="215"/>
    </row>
    <row r="60" spans="2:47" s="1" customFormat="1" ht="10.35" customHeight="1">
      <c r="B60" s="27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9"/>
      <c r="AA60" s="215"/>
    </row>
    <row r="61" spans="2:47" s="1" customFormat="1" ht="29.25" customHeight="1">
      <c r="B61" s="27"/>
      <c r="C61" s="121" t="s">
        <v>101</v>
      </c>
      <c r="D61" s="94"/>
      <c r="E61" s="94"/>
      <c r="F61" s="94"/>
      <c r="G61" s="94"/>
      <c r="H61" s="94"/>
      <c r="I61" s="122" t="s">
        <v>102</v>
      </c>
      <c r="J61" s="122" t="s">
        <v>103</v>
      </c>
      <c r="K61" s="122" t="s">
        <v>104</v>
      </c>
      <c r="L61" s="94"/>
      <c r="M61" s="29"/>
      <c r="AA61" s="215"/>
    </row>
    <row r="62" spans="2:47" s="1" customFormat="1" ht="10.35" customHeight="1">
      <c r="B62" s="27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9"/>
      <c r="AA62" s="215"/>
    </row>
    <row r="63" spans="2:47" s="1" customFormat="1" ht="22.9" customHeight="1">
      <c r="B63" s="27"/>
      <c r="C63" s="123" t="s">
        <v>105</v>
      </c>
      <c r="D63" s="28"/>
      <c r="E63" s="28"/>
      <c r="F63" s="28"/>
      <c r="G63" s="28"/>
      <c r="H63" s="28"/>
      <c r="I63" s="67">
        <f>Q88</f>
        <v>0</v>
      </c>
      <c r="J63" s="67">
        <f>R88</f>
        <v>67900</v>
      </c>
      <c r="K63" s="67">
        <f>K88</f>
        <v>67900</v>
      </c>
      <c r="L63" s="28"/>
      <c r="M63" s="29"/>
      <c r="AA63" s="215"/>
      <c r="AU63" s="11" t="s">
        <v>106</v>
      </c>
    </row>
    <row r="64" spans="2:47" s="7" customFormat="1" ht="24.95" customHeight="1">
      <c r="B64" s="124"/>
      <c r="C64" s="125"/>
      <c r="D64" s="126" t="s">
        <v>107</v>
      </c>
      <c r="E64" s="127"/>
      <c r="F64" s="127"/>
      <c r="G64" s="127"/>
      <c r="H64" s="127"/>
      <c r="I64" s="128">
        <f>Q89</f>
        <v>0</v>
      </c>
      <c r="J64" s="128">
        <f>R89</f>
        <v>67900</v>
      </c>
      <c r="K64" s="128">
        <f>K89</f>
        <v>67900</v>
      </c>
      <c r="L64" s="125"/>
      <c r="M64" s="129"/>
      <c r="AA64" s="216"/>
    </row>
    <row r="65" spans="2:27" s="1" customFormat="1" ht="21.75" customHeight="1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9"/>
      <c r="AA65" s="215"/>
    </row>
    <row r="66" spans="2:27" s="1" customFormat="1" ht="6.95" customHeight="1" thickBot="1">
      <c r="B66" s="27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9"/>
      <c r="AA66" s="215"/>
    </row>
    <row r="67" spans="2:27" s="1" customFormat="1" ht="29.25" customHeight="1" thickBot="1">
      <c r="B67" s="27"/>
      <c r="C67" s="123" t="s">
        <v>108</v>
      </c>
      <c r="D67" s="28"/>
      <c r="E67" s="28"/>
      <c r="F67" s="28"/>
      <c r="G67" s="28"/>
      <c r="H67" s="28"/>
      <c r="I67" s="28"/>
      <c r="J67" s="28"/>
      <c r="K67" s="130">
        <v>0</v>
      </c>
      <c r="L67" s="28"/>
      <c r="M67" s="232"/>
      <c r="N67" s="230"/>
      <c r="O67" s="229" t="s">
        <v>39</v>
      </c>
      <c r="P67" s="228"/>
      <c r="Q67" s="228"/>
      <c r="R67" s="228"/>
      <c r="S67" s="228"/>
      <c r="T67" s="228"/>
      <c r="U67" s="228"/>
      <c r="V67" s="228"/>
      <c r="W67" s="228"/>
      <c r="X67" s="228"/>
      <c r="Y67" s="237"/>
      <c r="Z67" s="238" t="s">
        <v>1655</v>
      </c>
      <c r="AA67" s="222" t="s">
        <v>1654</v>
      </c>
    </row>
    <row r="68" spans="2:27" s="1" customFormat="1" ht="18" customHeight="1">
      <c r="B68" s="27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34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35"/>
      <c r="AA68" s="227"/>
    </row>
    <row r="69" spans="2:27" s="1" customFormat="1" ht="29.25" customHeight="1" thickBot="1">
      <c r="B69" s="27"/>
      <c r="C69" s="93" t="s">
        <v>94</v>
      </c>
      <c r="D69" s="94"/>
      <c r="E69" s="94"/>
      <c r="F69" s="94"/>
      <c r="G69" s="94"/>
      <c r="H69" s="94"/>
      <c r="I69" s="94"/>
      <c r="J69" s="94"/>
      <c r="K69" s="95">
        <f>ROUND(K63+K67,2)</f>
        <v>67900</v>
      </c>
      <c r="L69" s="94"/>
      <c r="M69" s="233" t="str">
        <f>IF(K69&gt;AA69,"Cena shodná","Cena zvýšena o")</f>
        <v>Cena zvýšena o</v>
      </c>
      <c r="N69" s="231" t="s">
        <v>1</v>
      </c>
      <c r="O69" s="223" t="s">
        <v>40</v>
      </c>
      <c r="P69" s="224">
        <f>I69+J69</f>
        <v>0</v>
      </c>
      <c r="Q69" s="224">
        <f>ROUND(I69*H69,2)</f>
        <v>0</v>
      </c>
      <c r="R69" s="224">
        <f>ROUND(J69*H69,2)</f>
        <v>0</v>
      </c>
      <c r="S69" s="225">
        <v>0</v>
      </c>
      <c r="T69" s="225">
        <f>S69*H69</f>
        <v>0</v>
      </c>
      <c r="U69" s="225">
        <v>0</v>
      </c>
      <c r="V69" s="225">
        <f>U69*H69</f>
        <v>0</v>
      </c>
      <c r="W69" s="225">
        <v>0</v>
      </c>
      <c r="X69" s="225">
        <f>W69*H69</f>
        <v>0</v>
      </c>
      <c r="Y69" s="231" t="s">
        <v>1</v>
      </c>
      <c r="Z69" s="236">
        <f>SUM((AA69/K69-1)*100)</f>
        <v>3.0000000000000027</v>
      </c>
      <c r="AA69" s="226">
        <f>SUM(AA90:AA536)</f>
        <v>69937</v>
      </c>
    </row>
    <row r="70" spans="2:27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29"/>
      <c r="AA70" s="215"/>
    </row>
    <row r="74" spans="2:27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29"/>
      <c r="AA74" s="215"/>
    </row>
    <row r="75" spans="2:27" s="1" customFormat="1" ht="24.95" customHeight="1">
      <c r="B75" s="27"/>
      <c r="C75" s="17" t="s">
        <v>109</v>
      </c>
      <c r="D75" s="28"/>
      <c r="E75" s="28"/>
      <c r="F75" s="28"/>
      <c r="G75" s="28"/>
      <c r="H75" s="28"/>
      <c r="I75" s="28"/>
      <c r="J75" s="28"/>
      <c r="K75" s="28"/>
      <c r="L75" s="28"/>
      <c r="M75" s="29"/>
      <c r="AA75" s="215"/>
    </row>
    <row r="76" spans="2:27" s="1" customFormat="1" ht="6.95" customHeight="1"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9"/>
      <c r="AA76" s="215"/>
    </row>
    <row r="77" spans="2:27" s="1" customFormat="1" ht="12" customHeight="1">
      <c r="B77" s="27"/>
      <c r="C77" s="22" t="s">
        <v>15</v>
      </c>
      <c r="D77" s="28"/>
      <c r="E77" s="28"/>
      <c r="F77" s="28"/>
      <c r="G77" s="28"/>
      <c r="H77" s="28"/>
      <c r="I77" s="28"/>
      <c r="J77" s="28"/>
      <c r="K77" s="28"/>
      <c r="L77" s="28"/>
      <c r="M77" s="29"/>
      <c r="AA77" s="215"/>
    </row>
    <row r="78" spans="2:27" s="1" customFormat="1" ht="16.5" customHeight="1">
      <c r="B78" s="27"/>
      <c r="C78" s="28"/>
      <c r="D78" s="28"/>
      <c r="E78" s="320" t="str">
        <f>E7</f>
        <v>Oprava výměnných dílů zabezpečovacího zařízení včetně prohlídek VÚD - OŘ Brno</v>
      </c>
      <c r="F78" s="321"/>
      <c r="G78" s="321"/>
      <c r="H78" s="321"/>
      <c r="I78" s="28"/>
      <c r="J78" s="28"/>
      <c r="K78" s="28"/>
      <c r="L78" s="28"/>
      <c r="M78" s="29"/>
      <c r="AA78" s="215"/>
    </row>
    <row r="79" spans="2:27" s="1" customFormat="1" ht="12" customHeight="1">
      <c r="B79" s="27"/>
      <c r="C79" s="22" t="s">
        <v>96</v>
      </c>
      <c r="D79" s="28"/>
      <c r="E79" s="28"/>
      <c r="F79" s="28"/>
      <c r="G79" s="28"/>
      <c r="H79" s="28"/>
      <c r="I79" s="28"/>
      <c r="J79" s="28"/>
      <c r="K79" s="28"/>
      <c r="L79" s="28"/>
      <c r="M79" s="29"/>
      <c r="AA79" s="215"/>
    </row>
    <row r="80" spans="2:27" s="1" customFormat="1" ht="16.5" customHeight="1">
      <c r="B80" s="27"/>
      <c r="C80" s="28"/>
      <c r="D80" s="28"/>
      <c r="E80" s="295" t="str">
        <f>E9</f>
        <v>PS 02 - Komplexní prohlídky PZS typu VÚD</v>
      </c>
      <c r="F80" s="294"/>
      <c r="G80" s="294"/>
      <c r="H80" s="294"/>
      <c r="I80" s="28"/>
      <c r="J80" s="28"/>
      <c r="K80" s="28"/>
      <c r="L80" s="28"/>
      <c r="M80" s="29"/>
      <c r="AA80" s="215"/>
    </row>
    <row r="81" spans="2:65" s="1" customFormat="1" ht="6.95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9"/>
      <c r="AA81" s="215"/>
    </row>
    <row r="82" spans="2:65" s="1" customFormat="1" ht="12" customHeight="1">
      <c r="B82" s="27"/>
      <c r="C82" s="22" t="s">
        <v>19</v>
      </c>
      <c r="D82" s="28"/>
      <c r="E82" s="28"/>
      <c r="F82" s="20" t="str">
        <f>F12</f>
        <v xml:space="preserve"> </v>
      </c>
      <c r="G82" s="28"/>
      <c r="H82" s="28"/>
      <c r="I82" s="22" t="s">
        <v>21</v>
      </c>
      <c r="J82" s="48" t="str">
        <f>IF(J12="","",J12)</f>
        <v>5. 3. 2019</v>
      </c>
      <c r="K82" s="28"/>
      <c r="L82" s="28"/>
      <c r="M82" s="29"/>
      <c r="AA82" s="215"/>
    </row>
    <row r="83" spans="2:65" s="1" customFormat="1" ht="6.95" customHeight="1"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9"/>
      <c r="AA83" s="215"/>
    </row>
    <row r="84" spans="2:65" s="1" customFormat="1" ht="13.7" customHeight="1">
      <c r="B84" s="27"/>
      <c r="C84" s="22" t="s">
        <v>23</v>
      </c>
      <c r="D84" s="28"/>
      <c r="E84" s="28"/>
      <c r="F84" s="20" t="str">
        <f>E15</f>
        <v xml:space="preserve"> </v>
      </c>
      <c r="G84" s="28"/>
      <c r="H84" s="28"/>
      <c r="I84" s="22" t="s">
        <v>27</v>
      </c>
      <c r="J84" s="23" t="str">
        <f>E21</f>
        <v xml:space="preserve"> </v>
      </c>
      <c r="K84" s="28"/>
      <c r="L84" s="28"/>
      <c r="M84" s="29"/>
      <c r="AA84" s="215"/>
    </row>
    <row r="85" spans="2:65" s="1" customFormat="1" ht="13.7" customHeight="1">
      <c r="B85" s="27"/>
      <c r="C85" s="22" t="s">
        <v>26</v>
      </c>
      <c r="D85" s="28"/>
      <c r="E85" s="28"/>
      <c r="F85" s="20" t="str">
        <f>IF(E18="","",E18)</f>
        <v xml:space="preserve"> </v>
      </c>
      <c r="G85" s="28"/>
      <c r="H85" s="28"/>
      <c r="I85" s="22" t="s">
        <v>28</v>
      </c>
      <c r="J85" s="23" t="str">
        <f>E24</f>
        <v>Bc. Komzák Roman</v>
      </c>
      <c r="K85" s="28"/>
      <c r="L85" s="28"/>
      <c r="M85" s="29"/>
      <c r="AA85" s="215"/>
    </row>
    <row r="86" spans="2:65" s="1" customFormat="1" ht="10.35" customHeight="1"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9"/>
      <c r="AA86" s="215"/>
    </row>
    <row r="87" spans="2:65" s="8" customFormat="1" ht="29.25" customHeight="1">
      <c r="B87" s="131"/>
      <c r="C87" s="132" t="s">
        <v>110</v>
      </c>
      <c r="D87" s="133" t="s">
        <v>54</v>
      </c>
      <c r="E87" s="133" t="s">
        <v>50</v>
      </c>
      <c r="F87" s="133" t="s">
        <v>51</v>
      </c>
      <c r="G87" s="133" t="s">
        <v>111</v>
      </c>
      <c r="H87" s="133" t="s">
        <v>112</v>
      </c>
      <c r="I87" s="133" t="s">
        <v>113</v>
      </c>
      <c r="J87" s="133" t="s">
        <v>114</v>
      </c>
      <c r="K87" s="133" t="s">
        <v>104</v>
      </c>
      <c r="L87" s="134" t="s">
        <v>115</v>
      </c>
      <c r="M87" s="135"/>
      <c r="N87" s="58" t="s">
        <v>1</v>
      </c>
      <c r="O87" s="59" t="s">
        <v>39</v>
      </c>
      <c r="P87" s="59" t="s">
        <v>116</v>
      </c>
      <c r="Q87" s="59" t="s">
        <v>117</v>
      </c>
      <c r="R87" s="59" t="s">
        <v>118</v>
      </c>
      <c r="S87" s="59" t="s">
        <v>119</v>
      </c>
      <c r="T87" s="59" t="s">
        <v>120</v>
      </c>
      <c r="U87" s="59" t="s">
        <v>121</v>
      </c>
      <c r="V87" s="59" t="s">
        <v>122</v>
      </c>
      <c r="W87" s="59" t="s">
        <v>123</v>
      </c>
      <c r="X87" s="59" t="s">
        <v>124</v>
      </c>
      <c r="Y87" s="60" t="s">
        <v>125</v>
      </c>
    </row>
    <row r="88" spans="2:65" s="1" customFormat="1" ht="22.9" customHeight="1">
      <c r="B88" s="27"/>
      <c r="C88" s="65" t="s">
        <v>126</v>
      </c>
      <c r="D88" s="28"/>
      <c r="E88" s="28"/>
      <c r="F88" s="28"/>
      <c r="G88" s="28"/>
      <c r="H88" s="28"/>
      <c r="I88" s="28"/>
      <c r="J88" s="28"/>
      <c r="K88" s="136">
        <f>BK88</f>
        <v>67900</v>
      </c>
      <c r="L88" s="28"/>
      <c r="M88" s="29"/>
      <c r="N88" s="61"/>
      <c r="O88" s="62"/>
      <c r="P88" s="62"/>
      <c r="Q88" s="137">
        <f>Q89</f>
        <v>0</v>
      </c>
      <c r="R88" s="137">
        <f>R89</f>
        <v>67900</v>
      </c>
      <c r="S88" s="62"/>
      <c r="T88" s="138">
        <f>T89</f>
        <v>0</v>
      </c>
      <c r="U88" s="62"/>
      <c r="V88" s="138">
        <f>V89</f>
        <v>0</v>
      </c>
      <c r="W88" s="62"/>
      <c r="X88" s="138">
        <f>X89</f>
        <v>0</v>
      </c>
      <c r="Y88" s="63"/>
      <c r="AA88" s="215"/>
      <c r="AT88" s="11" t="s">
        <v>70</v>
      </c>
      <c r="AU88" s="11" t="s">
        <v>106</v>
      </c>
      <c r="BK88" s="139">
        <f>BK89</f>
        <v>67900</v>
      </c>
    </row>
    <row r="89" spans="2:65" s="9" customFormat="1" ht="25.9" customHeight="1">
      <c r="B89" s="140"/>
      <c r="C89" s="141"/>
      <c r="D89" s="142" t="s">
        <v>70</v>
      </c>
      <c r="E89" s="143" t="s">
        <v>127</v>
      </c>
      <c r="F89" s="143" t="s">
        <v>128</v>
      </c>
      <c r="G89" s="141"/>
      <c r="H89" s="141"/>
      <c r="I89" s="141"/>
      <c r="J89" s="141"/>
      <c r="K89" s="144">
        <f>BK89</f>
        <v>67900</v>
      </c>
      <c r="L89" s="141"/>
      <c r="M89" s="145"/>
      <c r="N89" s="146"/>
      <c r="O89" s="147"/>
      <c r="P89" s="147"/>
      <c r="Q89" s="148">
        <f>SUM(Q90:Q95)</f>
        <v>0</v>
      </c>
      <c r="R89" s="148">
        <f>SUM(R90:R95)</f>
        <v>67900</v>
      </c>
      <c r="S89" s="147"/>
      <c r="T89" s="149">
        <f>SUM(T90:T95)</f>
        <v>0</v>
      </c>
      <c r="U89" s="147"/>
      <c r="V89" s="149">
        <f>SUM(V90:V95)</f>
        <v>0</v>
      </c>
      <c r="W89" s="147"/>
      <c r="X89" s="149">
        <f>SUM(X90:X95)</f>
        <v>0</v>
      </c>
      <c r="Y89" s="150"/>
      <c r="AA89" s="152"/>
      <c r="AR89" s="151" t="s">
        <v>129</v>
      </c>
      <c r="AT89" s="152" t="s">
        <v>70</v>
      </c>
      <c r="AU89" s="152" t="s">
        <v>71</v>
      </c>
      <c r="AY89" s="151" t="s">
        <v>130</v>
      </c>
      <c r="BK89" s="153">
        <f>SUM(BK90:BK95)</f>
        <v>67900</v>
      </c>
    </row>
    <row r="90" spans="2:65" s="1" customFormat="1" ht="22.5" customHeight="1">
      <c r="B90" s="27"/>
      <c r="C90" s="154" t="s">
        <v>79</v>
      </c>
      <c r="D90" s="154" t="s">
        <v>132</v>
      </c>
      <c r="E90" s="155" t="s">
        <v>1251</v>
      </c>
      <c r="F90" s="156" t="s">
        <v>1252</v>
      </c>
      <c r="G90" s="157" t="s">
        <v>135</v>
      </c>
      <c r="H90" s="158">
        <v>1</v>
      </c>
      <c r="I90" s="159">
        <v>0</v>
      </c>
      <c r="J90" s="159">
        <v>37100</v>
      </c>
      <c r="K90" s="159">
        <f>ROUND(P90*H90,2)</f>
        <v>37100</v>
      </c>
      <c r="L90" s="156" t="s">
        <v>136</v>
      </c>
      <c r="M90" s="181" t="str">
        <f>IF(K90&gt;AA90,"Cena shodná","Cena zvýšena o")</f>
        <v>Cena zvýšena o</v>
      </c>
      <c r="N90" s="192" t="s">
        <v>1</v>
      </c>
      <c r="O90" s="193" t="s">
        <v>40</v>
      </c>
      <c r="P90" s="194">
        <f>I90+J90</f>
        <v>37100</v>
      </c>
      <c r="Q90" s="194">
        <f>ROUND(I90*H90,2)</f>
        <v>0</v>
      </c>
      <c r="R90" s="194">
        <f>ROUND(J90*H90,2)</f>
        <v>37100</v>
      </c>
      <c r="S90" s="195">
        <v>0</v>
      </c>
      <c r="T90" s="195">
        <f>S90*H90</f>
        <v>0</v>
      </c>
      <c r="U90" s="195">
        <v>0</v>
      </c>
      <c r="V90" s="195">
        <f>U90*H90</f>
        <v>0</v>
      </c>
      <c r="W90" s="195">
        <v>0</v>
      </c>
      <c r="X90" s="195">
        <f>W90*H90</f>
        <v>0</v>
      </c>
      <c r="Y90" s="196" t="s">
        <v>1</v>
      </c>
      <c r="Z90" s="213">
        <f>SUM((AA90/K90-1)*100)</f>
        <v>3.0000000000000027</v>
      </c>
      <c r="AA90" s="218">
        <v>38213</v>
      </c>
      <c r="AR90" s="11" t="s">
        <v>137</v>
      </c>
      <c r="AT90" s="11" t="s">
        <v>132</v>
      </c>
      <c r="AU90" s="11" t="s">
        <v>79</v>
      </c>
      <c r="AY90" s="11" t="s">
        <v>130</v>
      </c>
      <c r="BE90" s="164">
        <f>IF(O90="základní",K90,0)</f>
        <v>37100</v>
      </c>
      <c r="BF90" s="164">
        <f>IF(O90="snížená",K90,0)</f>
        <v>0</v>
      </c>
      <c r="BG90" s="164">
        <f>IF(O90="zákl. přenesená",K90,0)</f>
        <v>0</v>
      </c>
      <c r="BH90" s="164">
        <f>IF(O90="sníž. přenesená",K90,0)</f>
        <v>0</v>
      </c>
      <c r="BI90" s="164">
        <f>IF(O90="nulová",K90,0)</f>
        <v>0</v>
      </c>
      <c r="BJ90" s="11" t="s">
        <v>79</v>
      </c>
      <c r="BK90" s="164">
        <f>ROUND(P90*H90,2)</f>
        <v>37100</v>
      </c>
      <c r="BL90" s="11" t="s">
        <v>137</v>
      </c>
      <c r="BM90" s="11" t="s">
        <v>1253</v>
      </c>
    </row>
    <row r="91" spans="2:65" s="1" customFormat="1">
      <c r="B91" s="27"/>
      <c r="C91" s="28"/>
      <c r="D91" s="165" t="s">
        <v>139</v>
      </c>
      <c r="E91" s="28"/>
      <c r="F91" s="166" t="s">
        <v>1254</v>
      </c>
      <c r="G91" s="28"/>
      <c r="H91" s="28"/>
      <c r="I91" s="28"/>
      <c r="J91" s="28"/>
      <c r="K91" s="28"/>
      <c r="L91" s="28"/>
      <c r="M91" s="181"/>
      <c r="N91" s="167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213"/>
      <c r="AA91" s="219"/>
      <c r="AT91" s="11" t="s">
        <v>139</v>
      </c>
      <c r="AU91" s="11" t="s">
        <v>79</v>
      </c>
    </row>
    <row r="92" spans="2:65" s="1" customFormat="1" ht="22.5" customHeight="1">
      <c r="B92" s="27"/>
      <c r="C92" s="154" t="s">
        <v>81</v>
      </c>
      <c r="D92" s="154" t="s">
        <v>132</v>
      </c>
      <c r="E92" s="155" t="s">
        <v>1255</v>
      </c>
      <c r="F92" s="156" t="s">
        <v>1256</v>
      </c>
      <c r="G92" s="157" t="s">
        <v>135</v>
      </c>
      <c r="H92" s="158">
        <v>1</v>
      </c>
      <c r="I92" s="159">
        <v>0</v>
      </c>
      <c r="J92" s="159">
        <v>18500</v>
      </c>
      <c r="K92" s="159">
        <f>ROUND(P92*H92,2)</f>
        <v>18500</v>
      </c>
      <c r="L92" s="156" t="s">
        <v>136</v>
      </c>
      <c r="M92" s="181" t="str">
        <f t="shared" ref="M92:M94" si="0">IF(K92&gt;AA92,"Cena shodná","Cena zvýšena o")</f>
        <v>Cena zvýšena o</v>
      </c>
      <c r="N92" s="53" t="s">
        <v>1</v>
      </c>
      <c r="O92" s="160" t="s">
        <v>40</v>
      </c>
      <c r="P92" s="161">
        <f>I92+J92</f>
        <v>18500</v>
      </c>
      <c r="Q92" s="161">
        <f>ROUND(I92*H92,2)</f>
        <v>0</v>
      </c>
      <c r="R92" s="161">
        <f>ROUND(J92*H92,2)</f>
        <v>18500</v>
      </c>
      <c r="S92" s="162">
        <v>0</v>
      </c>
      <c r="T92" s="162">
        <f>S92*H92</f>
        <v>0</v>
      </c>
      <c r="U92" s="162">
        <v>0</v>
      </c>
      <c r="V92" s="162">
        <f>U92*H92</f>
        <v>0</v>
      </c>
      <c r="W92" s="162">
        <v>0</v>
      </c>
      <c r="X92" s="162">
        <f>W92*H92</f>
        <v>0</v>
      </c>
      <c r="Y92" s="163" t="s">
        <v>1</v>
      </c>
      <c r="Z92" s="213">
        <f t="shared" ref="Z92:Z94" si="1">SUM((AA92/K92-1)*100)</f>
        <v>3.0000000000000027</v>
      </c>
      <c r="AA92" s="218">
        <v>19055</v>
      </c>
      <c r="AR92" s="11" t="s">
        <v>137</v>
      </c>
      <c r="AT92" s="11" t="s">
        <v>132</v>
      </c>
      <c r="AU92" s="11" t="s">
        <v>79</v>
      </c>
      <c r="AY92" s="11" t="s">
        <v>130</v>
      </c>
      <c r="BE92" s="164">
        <f>IF(O92="základní",K92,0)</f>
        <v>18500</v>
      </c>
      <c r="BF92" s="164">
        <f>IF(O92="snížená",K92,0)</f>
        <v>0</v>
      </c>
      <c r="BG92" s="164">
        <f>IF(O92="zákl. přenesená",K92,0)</f>
        <v>0</v>
      </c>
      <c r="BH92" s="164">
        <f>IF(O92="sníž. přenesená",K92,0)</f>
        <v>0</v>
      </c>
      <c r="BI92" s="164">
        <f>IF(O92="nulová",K92,0)</f>
        <v>0</v>
      </c>
      <c r="BJ92" s="11" t="s">
        <v>79</v>
      </c>
      <c r="BK92" s="164">
        <f>ROUND(P92*H92,2)</f>
        <v>18500</v>
      </c>
      <c r="BL92" s="11" t="s">
        <v>137</v>
      </c>
      <c r="BM92" s="11" t="s">
        <v>1257</v>
      </c>
    </row>
    <row r="93" spans="2:65" s="1" customFormat="1">
      <c r="B93" s="27"/>
      <c r="C93" s="28"/>
      <c r="D93" s="165" t="s">
        <v>139</v>
      </c>
      <c r="E93" s="28"/>
      <c r="F93" s="166" t="s">
        <v>1256</v>
      </c>
      <c r="G93" s="28"/>
      <c r="H93" s="28"/>
      <c r="I93" s="28"/>
      <c r="J93" s="28"/>
      <c r="K93" s="28"/>
      <c r="L93" s="28"/>
      <c r="M93" s="181"/>
      <c r="N93" s="167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5"/>
      <c r="Z93" s="213"/>
      <c r="AA93" s="219"/>
      <c r="AT93" s="11" t="s">
        <v>139</v>
      </c>
      <c r="AU93" s="11" t="s">
        <v>79</v>
      </c>
    </row>
    <row r="94" spans="2:65" s="1" customFormat="1" ht="22.5" customHeight="1">
      <c r="B94" s="27"/>
      <c r="C94" s="154" t="s">
        <v>184</v>
      </c>
      <c r="D94" s="154" t="s">
        <v>132</v>
      </c>
      <c r="E94" s="155" t="s">
        <v>1258</v>
      </c>
      <c r="F94" s="156" t="s">
        <v>1259</v>
      </c>
      <c r="G94" s="157" t="s">
        <v>135</v>
      </c>
      <c r="H94" s="158">
        <v>1</v>
      </c>
      <c r="I94" s="159">
        <v>0</v>
      </c>
      <c r="J94" s="159">
        <v>12300</v>
      </c>
      <c r="K94" s="159">
        <f>ROUND(P94*H94,2)</f>
        <v>12300</v>
      </c>
      <c r="L94" s="156" t="s">
        <v>136</v>
      </c>
      <c r="M94" s="181" t="str">
        <f t="shared" si="0"/>
        <v>Cena zvýšena o</v>
      </c>
      <c r="N94" s="53" t="s">
        <v>1</v>
      </c>
      <c r="O94" s="160" t="s">
        <v>40</v>
      </c>
      <c r="P94" s="161">
        <f>I94+J94</f>
        <v>12300</v>
      </c>
      <c r="Q94" s="161">
        <f>ROUND(I94*H94,2)</f>
        <v>0</v>
      </c>
      <c r="R94" s="161">
        <f>ROUND(J94*H94,2)</f>
        <v>12300</v>
      </c>
      <c r="S94" s="162">
        <v>0</v>
      </c>
      <c r="T94" s="162">
        <f>S94*H94</f>
        <v>0</v>
      </c>
      <c r="U94" s="162">
        <v>0</v>
      </c>
      <c r="V94" s="162">
        <f>U94*H94</f>
        <v>0</v>
      </c>
      <c r="W94" s="162">
        <v>0</v>
      </c>
      <c r="X94" s="162">
        <f>W94*H94</f>
        <v>0</v>
      </c>
      <c r="Y94" s="163" t="s">
        <v>1</v>
      </c>
      <c r="Z94" s="213">
        <f t="shared" si="1"/>
        <v>3.0000000000000027</v>
      </c>
      <c r="AA94" s="218">
        <v>12669</v>
      </c>
      <c r="AR94" s="11" t="s">
        <v>137</v>
      </c>
      <c r="AT94" s="11" t="s">
        <v>132</v>
      </c>
      <c r="AU94" s="11" t="s">
        <v>79</v>
      </c>
      <c r="AY94" s="11" t="s">
        <v>130</v>
      </c>
      <c r="BE94" s="164">
        <f>IF(O94="základní",K94,0)</f>
        <v>12300</v>
      </c>
      <c r="BF94" s="164">
        <f>IF(O94="snížená",K94,0)</f>
        <v>0</v>
      </c>
      <c r="BG94" s="164">
        <f>IF(O94="zákl. přenesená",K94,0)</f>
        <v>0</v>
      </c>
      <c r="BH94" s="164">
        <f>IF(O94="sníž. přenesená",K94,0)</f>
        <v>0</v>
      </c>
      <c r="BI94" s="164">
        <f>IF(O94="nulová",K94,0)</f>
        <v>0</v>
      </c>
      <c r="BJ94" s="11" t="s">
        <v>79</v>
      </c>
      <c r="BK94" s="164">
        <f>ROUND(P94*H94,2)</f>
        <v>12300</v>
      </c>
      <c r="BL94" s="11" t="s">
        <v>137</v>
      </c>
      <c r="BM94" s="11" t="s">
        <v>1260</v>
      </c>
    </row>
    <row r="95" spans="2:65" s="1" customFormat="1" ht="19.5">
      <c r="B95" s="27"/>
      <c r="C95" s="28"/>
      <c r="D95" s="165" t="s">
        <v>139</v>
      </c>
      <c r="E95" s="28"/>
      <c r="F95" s="166" t="s">
        <v>1261</v>
      </c>
      <c r="G95" s="28"/>
      <c r="H95" s="28"/>
      <c r="I95" s="28"/>
      <c r="J95" s="28"/>
      <c r="K95" s="28"/>
      <c r="L95" s="28"/>
      <c r="M95" s="29"/>
      <c r="N95" s="175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7"/>
      <c r="AA95" s="215"/>
      <c r="AT95" s="11" t="s">
        <v>139</v>
      </c>
      <c r="AU95" s="11" t="s">
        <v>79</v>
      </c>
    </row>
    <row r="96" spans="2:65" s="1" customFormat="1" ht="6.95" customHeight="1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29"/>
      <c r="AA96" s="215"/>
    </row>
  </sheetData>
  <sheetProtection formatColumns="0" formatRows="0" autoFilter="0"/>
  <autoFilter ref="C87:L95"/>
  <mergeCells count="9">
    <mergeCell ref="E54:H54"/>
    <mergeCell ref="E78:H78"/>
    <mergeCell ref="E80:H80"/>
    <mergeCell ref="M2:Z2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1"/>
  <sheetViews>
    <sheetView showGridLines="0" topLeftCell="A55" workbookViewId="0">
      <selection activeCell="AA69" sqref="AA6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11" width="23.5" customWidth="1"/>
    <col min="12" max="12" width="15.5" customWidth="1"/>
    <col min="13" max="13" width="25.33203125" customWidth="1"/>
    <col min="14" max="14" width="10.83203125" hidden="1" customWidth="1"/>
    <col min="15" max="15" width="9.33203125" hidden="1" customWidth="1"/>
    <col min="16" max="25" width="14.1640625" hidden="1" customWidth="1"/>
    <col min="26" max="26" width="14.83203125" bestFit="1" customWidth="1"/>
    <col min="27" max="27" width="17.6640625" style="214" bestFit="1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46">
      <c r="A1" s="16"/>
    </row>
    <row r="2" spans="1:46" ht="36.950000000000003" customHeight="1"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T2" s="11" t="s">
        <v>87</v>
      </c>
    </row>
    <row r="3" spans="1:46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14"/>
      <c r="AT3" s="11" t="s">
        <v>81</v>
      </c>
    </row>
    <row r="4" spans="1:46" ht="24.95" customHeight="1">
      <c r="B4" s="14"/>
      <c r="D4" s="98" t="s">
        <v>95</v>
      </c>
      <c r="M4" s="14"/>
      <c r="N4" s="18" t="s">
        <v>11</v>
      </c>
      <c r="AT4" s="11" t="s">
        <v>4</v>
      </c>
    </row>
    <row r="5" spans="1:46" ht="6.95" customHeight="1">
      <c r="B5" s="14"/>
      <c r="M5" s="14"/>
    </row>
    <row r="6" spans="1:46" ht="12" customHeight="1">
      <c r="B6" s="14"/>
      <c r="D6" s="99" t="s">
        <v>15</v>
      </c>
      <c r="M6" s="14"/>
    </row>
    <row r="7" spans="1:46" ht="16.5" customHeight="1">
      <c r="B7" s="14"/>
      <c r="E7" s="323" t="str">
        <f>'Rekapitulace stavby'!K6</f>
        <v>Oprava výměnných dílů zabezpečovacího zařízení včetně prohlídek VÚD - OŘ Brno</v>
      </c>
      <c r="F7" s="324"/>
      <c r="G7" s="324"/>
      <c r="H7" s="324"/>
      <c r="M7" s="14"/>
    </row>
    <row r="8" spans="1:46" s="1" customFormat="1" ht="12" customHeight="1">
      <c r="B8" s="29"/>
      <c r="D8" s="99" t="s">
        <v>96</v>
      </c>
      <c r="M8" s="29"/>
      <c r="AA8" s="215"/>
    </row>
    <row r="9" spans="1:46" s="1" customFormat="1" ht="36.950000000000003" customHeight="1">
      <c r="B9" s="29"/>
      <c r="E9" s="325" t="s">
        <v>1262</v>
      </c>
      <c r="F9" s="326"/>
      <c r="G9" s="326"/>
      <c r="H9" s="326"/>
      <c r="M9" s="29"/>
      <c r="AA9" s="215"/>
    </row>
    <row r="10" spans="1:46" s="1" customFormat="1">
      <c r="B10" s="29"/>
      <c r="M10" s="29"/>
      <c r="AA10" s="215"/>
    </row>
    <row r="11" spans="1:46" s="1" customFormat="1" ht="12" customHeight="1">
      <c r="B11" s="29"/>
      <c r="D11" s="99" t="s">
        <v>17</v>
      </c>
      <c r="F11" s="11" t="s">
        <v>1</v>
      </c>
      <c r="I11" s="99" t="s">
        <v>18</v>
      </c>
      <c r="J11" s="11" t="s">
        <v>1</v>
      </c>
      <c r="M11" s="29"/>
      <c r="AA11" s="215"/>
    </row>
    <row r="12" spans="1:46" s="1" customFormat="1" ht="12" customHeight="1">
      <c r="B12" s="29"/>
      <c r="D12" s="99" t="s">
        <v>19</v>
      </c>
      <c r="F12" s="11" t="s">
        <v>20</v>
      </c>
      <c r="I12" s="99" t="s">
        <v>21</v>
      </c>
      <c r="J12" s="100" t="str">
        <f>'Rekapitulace stavby'!AN8</f>
        <v>5. 3. 2019</v>
      </c>
      <c r="M12" s="29"/>
      <c r="AA12" s="215"/>
    </row>
    <row r="13" spans="1:46" s="1" customFormat="1" ht="10.9" customHeight="1">
      <c r="B13" s="29"/>
      <c r="M13" s="29"/>
      <c r="AA13" s="215"/>
    </row>
    <row r="14" spans="1:46" s="1" customFormat="1" ht="12" customHeight="1">
      <c r="B14" s="29"/>
      <c r="D14" s="99" t="s">
        <v>23</v>
      </c>
      <c r="I14" s="99" t="s">
        <v>24</v>
      </c>
      <c r="J14" s="11" t="str">
        <f>IF('Rekapitulace stavby'!AN10="","",'Rekapitulace stavby'!AN10)</f>
        <v/>
      </c>
      <c r="M14" s="29"/>
      <c r="AA14" s="215"/>
    </row>
    <row r="15" spans="1:46" s="1" customFormat="1" ht="18" customHeight="1">
      <c r="B15" s="29"/>
      <c r="E15" s="11" t="str">
        <f>IF('Rekapitulace stavby'!E11="","",'Rekapitulace stavby'!E11)</f>
        <v xml:space="preserve"> </v>
      </c>
      <c r="I15" s="99" t="s">
        <v>25</v>
      </c>
      <c r="J15" s="11" t="str">
        <f>IF('Rekapitulace stavby'!AN11="","",'Rekapitulace stavby'!AN11)</f>
        <v/>
      </c>
      <c r="M15" s="29"/>
      <c r="AA15" s="215"/>
    </row>
    <row r="16" spans="1:46" s="1" customFormat="1" ht="6.95" customHeight="1">
      <c r="B16" s="29"/>
      <c r="M16" s="29"/>
      <c r="AA16" s="215"/>
    </row>
    <row r="17" spans="2:27" s="1" customFormat="1" ht="12" customHeight="1">
      <c r="B17" s="29"/>
      <c r="D17" s="99" t="s">
        <v>26</v>
      </c>
      <c r="I17" s="99" t="s">
        <v>24</v>
      </c>
      <c r="J17" s="11" t="str">
        <f>'Rekapitulace stavby'!AN13</f>
        <v/>
      </c>
      <c r="M17" s="29"/>
      <c r="AA17" s="215"/>
    </row>
    <row r="18" spans="2:27" s="1" customFormat="1" ht="18" customHeight="1">
      <c r="B18" s="29"/>
      <c r="E18" s="327" t="str">
        <f>'Rekapitulace stavby'!E14</f>
        <v xml:space="preserve"> </v>
      </c>
      <c r="F18" s="327"/>
      <c r="G18" s="327"/>
      <c r="H18" s="327"/>
      <c r="I18" s="99" t="s">
        <v>25</v>
      </c>
      <c r="J18" s="11" t="str">
        <f>'Rekapitulace stavby'!AN14</f>
        <v/>
      </c>
      <c r="M18" s="29"/>
      <c r="AA18" s="215"/>
    </row>
    <row r="19" spans="2:27" s="1" customFormat="1" ht="6.95" customHeight="1">
      <c r="B19" s="29"/>
      <c r="M19" s="29"/>
      <c r="AA19" s="215"/>
    </row>
    <row r="20" spans="2:27" s="1" customFormat="1" ht="12" customHeight="1">
      <c r="B20" s="29"/>
      <c r="D20" s="99" t="s">
        <v>27</v>
      </c>
      <c r="I20" s="99" t="s">
        <v>24</v>
      </c>
      <c r="J20" s="11" t="str">
        <f>IF('Rekapitulace stavby'!AN16="","",'Rekapitulace stavby'!AN16)</f>
        <v/>
      </c>
      <c r="M20" s="29"/>
      <c r="AA20" s="215"/>
    </row>
    <row r="21" spans="2:27" s="1" customFormat="1" ht="18" customHeight="1">
      <c r="B21" s="29"/>
      <c r="E21" s="11" t="str">
        <f>IF('Rekapitulace stavby'!E17="","",'Rekapitulace stavby'!E17)</f>
        <v xml:space="preserve"> </v>
      </c>
      <c r="I21" s="99" t="s">
        <v>25</v>
      </c>
      <c r="J21" s="11" t="str">
        <f>IF('Rekapitulace stavby'!AN17="","",'Rekapitulace stavby'!AN17)</f>
        <v/>
      </c>
      <c r="M21" s="29"/>
      <c r="AA21" s="215"/>
    </row>
    <row r="22" spans="2:27" s="1" customFormat="1" ht="6.95" customHeight="1">
      <c r="B22" s="29"/>
      <c r="M22" s="29"/>
      <c r="AA22" s="215"/>
    </row>
    <row r="23" spans="2:27" s="1" customFormat="1" ht="12" customHeight="1">
      <c r="B23" s="29"/>
      <c r="D23" s="99" t="s">
        <v>28</v>
      </c>
      <c r="I23" s="99" t="s">
        <v>24</v>
      </c>
      <c r="J23" s="11" t="str">
        <f>IF('Rekapitulace stavby'!AN19="","",'Rekapitulace stavby'!AN19)</f>
        <v/>
      </c>
      <c r="M23" s="29"/>
      <c r="AA23" s="215"/>
    </row>
    <row r="24" spans="2:27" s="1" customFormat="1" ht="18" customHeight="1">
      <c r="B24" s="29"/>
      <c r="E24" s="11" t="str">
        <f>IF('Rekapitulace stavby'!E20="","",'Rekapitulace stavby'!E20)</f>
        <v>Bc. Komzák Roman</v>
      </c>
      <c r="I24" s="99" t="s">
        <v>25</v>
      </c>
      <c r="J24" s="11" t="str">
        <f>IF('Rekapitulace stavby'!AN20="","",'Rekapitulace stavby'!AN20)</f>
        <v/>
      </c>
      <c r="M24" s="29"/>
      <c r="AA24" s="215"/>
    </row>
    <row r="25" spans="2:27" s="1" customFormat="1" ht="6.95" customHeight="1">
      <c r="B25" s="29"/>
      <c r="M25" s="29"/>
      <c r="AA25" s="215"/>
    </row>
    <row r="26" spans="2:27" s="1" customFormat="1" ht="12" customHeight="1">
      <c r="B26" s="29"/>
      <c r="D26" s="99" t="s">
        <v>30</v>
      </c>
      <c r="M26" s="29"/>
      <c r="AA26" s="215"/>
    </row>
    <row r="27" spans="2:27" s="6" customFormat="1" ht="16.5" customHeight="1">
      <c r="B27" s="101"/>
      <c r="E27" s="328" t="s">
        <v>1</v>
      </c>
      <c r="F27" s="328"/>
      <c r="G27" s="328"/>
      <c r="H27" s="328"/>
      <c r="M27" s="101"/>
      <c r="AA27" s="8"/>
    </row>
    <row r="28" spans="2:27" s="1" customFormat="1" ht="6.95" customHeight="1">
      <c r="B28" s="29"/>
      <c r="M28" s="29"/>
      <c r="AA28" s="215"/>
    </row>
    <row r="29" spans="2:27" s="1" customFormat="1" ht="6.95" customHeight="1">
      <c r="B29" s="29"/>
      <c r="D29" s="49"/>
      <c r="E29" s="49"/>
      <c r="F29" s="49"/>
      <c r="G29" s="49"/>
      <c r="H29" s="49"/>
      <c r="I29" s="49"/>
      <c r="J29" s="49"/>
      <c r="K29" s="49"/>
      <c r="L29" s="49"/>
      <c r="M29" s="29"/>
      <c r="AA29" s="215"/>
    </row>
    <row r="30" spans="2:27" s="1" customFormat="1" ht="14.45" customHeight="1">
      <c r="B30" s="29"/>
      <c r="D30" s="102" t="s">
        <v>98</v>
      </c>
      <c r="K30" s="103">
        <f>K63</f>
        <v>39479.199999999997</v>
      </c>
      <c r="M30" s="29"/>
      <c r="AA30" s="215"/>
    </row>
    <row r="31" spans="2:27" s="1" customFormat="1">
      <c r="B31" s="29"/>
      <c r="E31" s="99" t="s">
        <v>32</v>
      </c>
      <c r="K31" s="104">
        <f>I63</f>
        <v>39479.199999999997</v>
      </c>
      <c r="M31" s="29"/>
      <c r="AA31" s="215"/>
    </row>
    <row r="32" spans="2:27" s="1" customFormat="1">
      <c r="B32" s="29"/>
      <c r="E32" s="99" t="s">
        <v>33</v>
      </c>
      <c r="K32" s="104">
        <f>J63</f>
        <v>0</v>
      </c>
      <c r="M32" s="29"/>
      <c r="AA32" s="215"/>
    </row>
    <row r="33" spans="2:27" s="1" customFormat="1" ht="14.45" customHeight="1">
      <c r="B33" s="29"/>
      <c r="D33" s="105" t="s">
        <v>99</v>
      </c>
      <c r="K33" s="103">
        <f>K66</f>
        <v>0</v>
      </c>
      <c r="M33" s="29"/>
      <c r="AA33" s="215"/>
    </row>
    <row r="34" spans="2:27" s="1" customFormat="1" ht="25.35" customHeight="1">
      <c r="B34" s="29"/>
      <c r="D34" s="106" t="s">
        <v>35</v>
      </c>
      <c r="K34" s="107">
        <f>ROUND(K30 + K33, 2)</f>
        <v>39479.199999999997</v>
      </c>
      <c r="M34" s="29"/>
      <c r="AA34" s="215"/>
    </row>
    <row r="35" spans="2:27" s="1" customFormat="1" ht="6.95" customHeight="1">
      <c r="B35" s="29"/>
      <c r="D35" s="49"/>
      <c r="E35" s="49"/>
      <c r="F35" s="49"/>
      <c r="G35" s="49"/>
      <c r="H35" s="49"/>
      <c r="I35" s="49"/>
      <c r="J35" s="49"/>
      <c r="K35" s="49"/>
      <c r="L35" s="49"/>
      <c r="M35" s="29"/>
      <c r="AA35" s="215"/>
    </row>
    <row r="36" spans="2:27" s="1" customFormat="1" ht="14.45" customHeight="1">
      <c r="B36" s="29"/>
      <c r="F36" s="108" t="s">
        <v>37</v>
      </c>
      <c r="I36" s="108" t="s">
        <v>36</v>
      </c>
      <c r="K36" s="108" t="s">
        <v>38</v>
      </c>
      <c r="M36" s="29"/>
      <c r="AA36" s="215"/>
    </row>
    <row r="37" spans="2:27" s="1" customFormat="1" ht="14.45" customHeight="1">
      <c r="B37" s="29"/>
      <c r="D37" s="99" t="s">
        <v>39</v>
      </c>
      <c r="E37" s="99" t="s">
        <v>40</v>
      </c>
      <c r="F37" s="104">
        <f>ROUND((SUM(BE66:BE67) + SUM(BE87:BE220)),  2)</f>
        <v>39479.199999999997</v>
      </c>
      <c r="I37" s="109">
        <v>0.21</v>
      </c>
      <c r="K37" s="104">
        <f>ROUND(((SUM(BE66:BE67) + SUM(BE87:BE220))*I37),  2)</f>
        <v>8290.6299999999992</v>
      </c>
      <c r="M37" s="29"/>
      <c r="AA37" s="215"/>
    </row>
    <row r="38" spans="2:27" s="1" customFormat="1" ht="14.45" customHeight="1">
      <c r="B38" s="29"/>
      <c r="E38" s="99" t="s">
        <v>41</v>
      </c>
      <c r="F38" s="104">
        <f>ROUND((SUM(BF66:BF67) + SUM(BF87:BF220)),  2)</f>
        <v>0</v>
      </c>
      <c r="I38" s="109">
        <v>0.15</v>
      </c>
      <c r="K38" s="104">
        <f>ROUND(((SUM(BF66:BF67) + SUM(BF87:BF220))*I38),  2)</f>
        <v>0</v>
      </c>
      <c r="M38" s="29"/>
      <c r="AA38" s="215"/>
    </row>
    <row r="39" spans="2:27" s="1" customFormat="1" ht="14.45" hidden="1" customHeight="1">
      <c r="B39" s="29"/>
      <c r="E39" s="99" t="s">
        <v>42</v>
      </c>
      <c r="F39" s="104">
        <f>ROUND((SUM(BG66:BG67) + SUM(BG87:BG220)),  2)</f>
        <v>0</v>
      </c>
      <c r="I39" s="109">
        <v>0.21</v>
      </c>
      <c r="K39" s="104">
        <f>0</f>
        <v>0</v>
      </c>
      <c r="M39" s="29"/>
      <c r="AA39" s="215"/>
    </row>
    <row r="40" spans="2:27" s="1" customFormat="1" ht="14.45" hidden="1" customHeight="1">
      <c r="B40" s="29"/>
      <c r="E40" s="99" t="s">
        <v>43</v>
      </c>
      <c r="F40" s="104">
        <f>ROUND((SUM(BH66:BH67) + SUM(BH87:BH220)),  2)</f>
        <v>0</v>
      </c>
      <c r="I40" s="109">
        <v>0.15</v>
      </c>
      <c r="K40" s="104">
        <f>0</f>
        <v>0</v>
      </c>
      <c r="M40" s="29"/>
      <c r="AA40" s="215"/>
    </row>
    <row r="41" spans="2:27" s="1" customFormat="1" ht="14.45" hidden="1" customHeight="1">
      <c r="B41" s="29"/>
      <c r="E41" s="99" t="s">
        <v>44</v>
      </c>
      <c r="F41" s="104">
        <f>ROUND((SUM(BI66:BI67) + SUM(BI87:BI220)),  2)</f>
        <v>0</v>
      </c>
      <c r="I41" s="109">
        <v>0</v>
      </c>
      <c r="K41" s="104">
        <f>0</f>
        <v>0</v>
      </c>
      <c r="M41" s="29"/>
      <c r="AA41" s="215"/>
    </row>
    <row r="42" spans="2:27" s="1" customFormat="1" ht="6.95" customHeight="1">
      <c r="B42" s="29"/>
      <c r="M42" s="29"/>
      <c r="AA42" s="215"/>
    </row>
    <row r="43" spans="2:27" s="1" customFormat="1" ht="25.35" customHeight="1">
      <c r="B43" s="29"/>
      <c r="C43" s="110"/>
      <c r="D43" s="111" t="s">
        <v>45</v>
      </c>
      <c r="E43" s="112"/>
      <c r="F43" s="112"/>
      <c r="G43" s="113" t="s">
        <v>46</v>
      </c>
      <c r="H43" s="114" t="s">
        <v>47</v>
      </c>
      <c r="I43" s="112"/>
      <c r="J43" s="112"/>
      <c r="K43" s="115">
        <f>SUM(K34:K41)</f>
        <v>47769.829999999994</v>
      </c>
      <c r="L43" s="116"/>
      <c r="M43" s="29"/>
      <c r="AA43" s="215"/>
    </row>
    <row r="44" spans="2:27" s="1" customFormat="1" ht="14.45" customHeight="1"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29"/>
      <c r="AA44" s="215"/>
    </row>
    <row r="48" spans="2:27" s="1" customFormat="1" ht="6.95" customHeight="1">
      <c r="B48" s="119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29"/>
      <c r="AA48" s="215"/>
    </row>
    <row r="49" spans="2:47" s="1" customFormat="1" ht="24.95" customHeight="1">
      <c r="B49" s="27"/>
      <c r="C49" s="17" t="s">
        <v>100</v>
      </c>
      <c r="D49" s="28"/>
      <c r="E49" s="28"/>
      <c r="F49" s="28"/>
      <c r="G49" s="28"/>
      <c r="H49" s="28"/>
      <c r="I49" s="28"/>
      <c r="J49" s="28"/>
      <c r="K49" s="28"/>
      <c r="L49" s="28"/>
      <c r="M49" s="29"/>
      <c r="AA49" s="215"/>
    </row>
    <row r="50" spans="2:47" s="1" customFormat="1" ht="6.95" customHeight="1">
      <c r="B50" s="27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9"/>
      <c r="AA50" s="215"/>
    </row>
    <row r="51" spans="2:47" s="1" customFormat="1" ht="12" customHeight="1">
      <c r="B51" s="27"/>
      <c r="C51" s="22" t="s">
        <v>15</v>
      </c>
      <c r="D51" s="28"/>
      <c r="E51" s="28"/>
      <c r="F51" s="28"/>
      <c r="G51" s="28"/>
      <c r="H51" s="28"/>
      <c r="I51" s="28"/>
      <c r="J51" s="28"/>
      <c r="K51" s="28"/>
      <c r="L51" s="28"/>
      <c r="M51" s="29"/>
      <c r="AA51" s="215"/>
    </row>
    <row r="52" spans="2:47" s="1" customFormat="1" ht="16.5" customHeight="1">
      <c r="B52" s="27"/>
      <c r="C52" s="28"/>
      <c r="D52" s="28"/>
      <c r="E52" s="320" t="str">
        <f>E7</f>
        <v>Oprava výměnných dílů zabezpečovacího zařízení včetně prohlídek VÚD - OŘ Brno</v>
      </c>
      <c r="F52" s="321"/>
      <c r="G52" s="321"/>
      <c r="H52" s="321"/>
      <c r="I52" s="28"/>
      <c r="J52" s="28"/>
      <c r="K52" s="28"/>
      <c r="L52" s="28"/>
      <c r="M52" s="29"/>
      <c r="AA52" s="215"/>
    </row>
    <row r="53" spans="2:47" s="1" customFormat="1" ht="12" customHeight="1">
      <c r="B53" s="27"/>
      <c r="C53" s="22" t="s">
        <v>96</v>
      </c>
      <c r="D53" s="28"/>
      <c r="E53" s="28"/>
      <c r="F53" s="28"/>
      <c r="G53" s="28"/>
      <c r="H53" s="28"/>
      <c r="I53" s="28"/>
      <c r="J53" s="28"/>
      <c r="K53" s="28"/>
      <c r="L53" s="28"/>
      <c r="M53" s="29"/>
      <c r="AA53" s="215"/>
    </row>
    <row r="54" spans="2:47" s="1" customFormat="1" ht="16.5" customHeight="1">
      <c r="B54" s="27"/>
      <c r="C54" s="28"/>
      <c r="D54" s="28"/>
      <c r="E54" s="295" t="str">
        <f>E9</f>
        <v>PS 03 - Náhradní díly</v>
      </c>
      <c r="F54" s="294"/>
      <c r="G54" s="294"/>
      <c r="H54" s="294"/>
      <c r="I54" s="28"/>
      <c r="J54" s="28"/>
      <c r="K54" s="28"/>
      <c r="L54" s="28"/>
      <c r="M54" s="29"/>
      <c r="AA54" s="215"/>
    </row>
    <row r="55" spans="2:47" s="1" customFormat="1" ht="6.95" customHeight="1">
      <c r="B55" s="27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9"/>
      <c r="AA55" s="215"/>
    </row>
    <row r="56" spans="2:47" s="1" customFormat="1" ht="12" customHeight="1">
      <c r="B56" s="27"/>
      <c r="C56" s="22" t="s">
        <v>19</v>
      </c>
      <c r="D56" s="28"/>
      <c r="E56" s="28"/>
      <c r="F56" s="20" t="str">
        <f>F12</f>
        <v xml:space="preserve"> </v>
      </c>
      <c r="G56" s="28"/>
      <c r="H56" s="28"/>
      <c r="I56" s="22" t="s">
        <v>21</v>
      </c>
      <c r="J56" s="48" t="str">
        <f>IF(J12="","",J12)</f>
        <v>5. 3. 2019</v>
      </c>
      <c r="K56" s="28"/>
      <c r="L56" s="28"/>
      <c r="M56" s="29"/>
      <c r="AA56" s="215"/>
    </row>
    <row r="57" spans="2:47" s="1" customFormat="1" ht="6.95" customHeight="1">
      <c r="B57" s="27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9"/>
      <c r="AA57" s="215"/>
    </row>
    <row r="58" spans="2:47" s="1" customFormat="1" ht="13.7" customHeight="1">
      <c r="B58" s="27"/>
      <c r="C58" s="22" t="s">
        <v>23</v>
      </c>
      <c r="D58" s="28"/>
      <c r="E58" s="28"/>
      <c r="F58" s="20" t="str">
        <f>E15</f>
        <v xml:space="preserve"> </v>
      </c>
      <c r="G58" s="28"/>
      <c r="H58" s="28"/>
      <c r="I58" s="22" t="s">
        <v>27</v>
      </c>
      <c r="J58" s="23" t="str">
        <f>E21</f>
        <v xml:space="preserve"> </v>
      </c>
      <c r="K58" s="28"/>
      <c r="L58" s="28"/>
      <c r="M58" s="29"/>
      <c r="AA58" s="215"/>
    </row>
    <row r="59" spans="2:47" s="1" customFormat="1" ht="13.7" customHeight="1">
      <c r="B59" s="27"/>
      <c r="C59" s="22" t="s">
        <v>26</v>
      </c>
      <c r="D59" s="28"/>
      <c r="E59" s="28"/>
      <c r="F59" s="20" t="str">
        <f>IF(E18="","",E18)</f>
        <v xml:space="preserve"> </v>
      </c>
      <c r="G59" s="28"/>
      <c r="H59" s="28"/>
      <c r="I59" s="22" t="s">
        <v>28</v>
      </c>
      <c r="J59" s="23" t="str">
        <f>E24</f>
        <v>Bc. Komzák Roman</v>
      </c>
      <c r="K59" s="28"/>
      <c r="L59" s="28"/>
      <c r="M59" s="29"/>
      <c r="AA59" s="215"/>
    </row>
    <row r="60" spans="2:47" s="1" customFormat="1" ht="10.35" customHeight="1">
      <c r="B60" s="27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9"/>
      <c r="AA60" s="215"/>
    </row>
    <row r="61" spans="2:47" s="1" customFormat="1" ht="29.25" customHeight="1">
      <c r="B61" s="27"/>
      <c r="C61" s="121" t="s">
        <v>101</v>
      </c>
      <c r="D61" s="94"/>
      <c r="E61" s="94"/>
      <c r="F61" s="94"/>
      <c r="G61" s="94"/>
      <c r="H61" s="94"/>
      <c r="I61" s="122" t="s">
        <v>102</v>
      </c>
      <c r="J61" s="122" t="s">
        <v>103</v>
      </c>
      <c r="K61" s="122" t="s">
        <v>104</v>
      </c>
      <c r="L61" s="94"/>
      <c r="M61" s="29"/>
      <c r="AA61" s="215"/>
    </row>
    <row r="62" spans="2:47" s="1" customFormat="1" ht="10.35" customHeight="1">
      <c r="B62" s="27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9"/>
      <c r="AA62" s="215"/>
    </row>
    <row r="63" spans="2:47" s="1" customFormat="1" ht="22.9" customHeight="1">
      <c r="B63" s="27"/>
      <c r="C63" s="123" t="s">
        <v>105</v>
      </c>
      <c r="D63" s="28"/>
      <c r="E63" s="28"/>
      <c r="F63" s="28"/>
      <c r="G63" s="28"/>
      <c r="H63" s="28"/>
      <c r="I63" s="67">
        <f>Q87</f>
        <v>39479.199999999997</v>
      </c>
      <c r="J63" s="67">
        <f>R87</f>
        <v>0</v>
      </c>
      <c r="K63" s="67">
        <f>K87</f>
        <v>39479.199999999997</v>
      </c>
      <c r="L63" s="28"/>
      <c r="M63" s="29"/>
      <c r="AA63" s="215"/>
      <c r="AU63" s="11" t="s">
        <v>106</v>
      </c>
    </row>
    <row r="64" spans="2:47" s="1" customFormat="1" ht="21.75" customHeight="1">
      <c r="B64" s="27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9"/>
      <c r="AA64" s="215"/>
    </row>
    <row r="65" spans="2:27" s="1" customFormat="1" ht="6.95" customHeight="1" thickBot="1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9"/>
      <c r="AA65" s="215"/>
    </row>
    <row r="66" spans="2:27" s="1" customFormat="1" ht="29.25" customHeight="1" thickBot="1">
      <c r="B66" s="27"/>
      <c r="C66" s="123" t="s">
        <v>108</v>
      </c>
      <c r="D66" s="28"/>
      <c r="E66" s="28"/>
      <c r="F66" s="28"/>
      <c r="G66" s="28"/>
      <c r="H66" s="28"/>
      <c r="I66" s="28"/>
      <c r="J66" s="28"/>
      <c r="K66" s="130">
        <v>0</v>
      </c>
      <c r="L66" s="28"/>
      <c r="M66" s="232"/>
      <c r="N66" s="230"/>
      <c r="O66" s="229" t="s">
        <v>39</v>
      </c>
      <c r="P66" s="228"/>
      <c r="Q66" s="228"/>
      <c r="R66" s="228"/>
      <c r="S66" s="228"/>
      <c r="T66" s="228"/>
      <c r="U66" s="228"/>
      <c r="V66" s="228"/>
      <c r="W66" s="228"/>
      <c r="X66" s="228"/>
      <c r="Y66" s="237"/>
      <c r="Z66" s="238" t="s">
        <v>1655</v>
      </c>
      <c r="AA66" s="222" t="s">
        <v>1654</v>
      </c>
    </row>
    <row r="67" spans="2:27" s="1" customFormat="1" ht="18" customHeight="1">
      <c r="B67" s="27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34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35"/>
      <c r="AA67" s="227"/>
    </row>
    <row r="68" spans="2:27" s="1" customFormat="1" ht="29.25" customHeight="1" thickBot="1">
      <c r="B68" s="27"/>
      <c r="C68" s="93" t="s">
        <v>94</v>
      </c>
      <c r="D68" s="94"/>
      <c r="E68" s="94"/>
      <c r="F68" s="94"/>
      <c r="G68" s="94"/>
      <c r="H68" s="94"/>
      <c r="I68" s="94"/>
      <c r="J68" s="94"/>
      <c r="K68" s="95">
        <f>ROUND(K63+K66,2)</f>
        <v>39479.199999999997</v>
      </c>
      <c r="L68" s="94"/>
      <c r="M68" s="233" t="str">
        <f>IF(K68&gt;AA68,"Cena shodná","Cena zvýšena o")</f>
        <v>Cena zvýšena o</v>
      </c>
      <c r="N68" s="231" t="s">
        <v>1</v>
      </c>
      <c r="O68" s="223" t="s">
        <v>40</v>
      </c>
      <c r="P68" s="224">
        <f>I68+J68</f>
        <v>0</v>
      </c>
      <c r="Q68" s="224">
        <f>ROUND(I68*H68,2)</f>
        <v>0</v>
      </c>
      <c r="R68" s="224">
        <f>ROUND(J68*H68,2)</f>
        <v>0</v>
      </c>
      <c r="S68" s="225">
        <v>0</v>
      </c>
      <c r="T68" s="225">
        <f>S68*H68</f>
        <v>0</v>
      </c>
      <c r="U68" s="225">
        <v>0</v>
      </c>
      <c r="V68" s="225">
        <f>U68*H68</f>
        <v>0</v>
      </c>
      <c r="W68" s="225">
        <v>0</v>
      </c>
      <c r="X68" s="225">
        <f>W68*H68</f>
        <v>0</v>
      </c>
      <c r="Y68" s="231" t="s">
        <v>1</v>
      </c>
      <c r="Z68" s="236">
        <f>SUM((AA68/K68-1)*100)</f>
        <v>3.0000101319175965</v>
      </c>
      <c r="AA68" s="226">
        <f>SUM(AA88:AA532)</f>
        <v>40663.580000000009</v>
      </c>
    </row>
    <row r="69" spans="2:27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29"/>
      <c r="AA69" s="215"/>
    </row>
    <row r="73" spans="2:27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29"/>
      <c r="AA73" s="215"/>
    </row>
    <row r="74" spans="2:27" s="1" customFormat="1" ht="24.95" customHeight="1">
      <c r="B74" s="27"/>
      <c r="C74" s="17" t="s">
        <v>109</v>
      </c>
      <c r="D74" s="28"/>
      <c r="E74" s="28"/>
      <c r="F74" s="28"/>
      <c r="G74" s="28"/>
      <c r="H74" s="28"/>
      <c r="I74" s="28"/>
      <c r="J74" s="28"/>
      <c r="K74" s="28"/>
      <c r="L74" s="28"/>
      <c r="M74" s="29"/>
      <c r="AA74" s="215"/>
    </row>
    <row r="75" spans="2:27" s="1" customFormat="1" ht="6.95" customHeight="1"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9"/>
      <c r="AA75" s="215"/>
    </row>
    <row r="76" spans="2:27" s="1" customFormat="1" ht="12" customHeight="1">
      <c r="B76" s="27"/>
      <c r="C76" s="22" t="s">
        <v>15</v>
      </c>
      <c r="D76" s="28"/>
      <c r="E76" s="28"/>
      <c r="F76" s="28"/>
      <c r="G76" s="28"/>
      <c r="H76" s="28"/>
      <c r="I76" s="28"/>
      <c r="J76" s="28"/>
      <c r="K76" s="28"/>
      <c r="L76" s="28"/>
      <c r="M76" s="29"/>
      <c r="AA76" s="215"/>
    </row>
    <row r="77" spans="2:27" s="1" customFormat="1" ht="16.5" customHeight="1">
      <c r="B77" s="27"/>
      <c r="C77" s="28"/>
      <c r="D77" s="28"/>
      <c r="E77" s="320" t="str">
        <f>E7</f>
        <v>Oprava výměnných dílů zabezpečovacího zařízení včetně prohlídek VÚD - OŘ Brno</v>
      </c>
      <c r="F77" s="321"/>
      <c r="G77" s="321"/>
      <c r="H77" s="321"/>
      <c r="I77" s="28"/>
      <c r="J77" s="28"/>
      <c r="K77" s="28"/>
      <c r="L77" s="28"/>
      <c r="M77" s="29"/>
      <c r="AA77" s="215"/>
    </row>
    <row r="78" spans="2:27" s="1" customFormat="1" ht="12" customHeight="1">
      <c r="B78" s="27"/>
      <c r="C78" s="22" t="s">
        <v>96</v>
      </c>
      <c r="D78" s="28"/>
      <c r="E78" s="28"/>
      <c r="F78" s="28"/>
      <c r="G78" s="28"/>
      <c r="H78" s="28"/>
      <c r="I78" s="28"/>
      <c r="J78" s="28"/>
      <c r="K78" s="28"/>
      <c r="L78" s="28"/>
      <c r="M78" s="29"/>
      <c r="AA78" s="215"/>
    </row>
    <row r="79" spans="2:27" s="1" customFormat="1" ht="16.5" customHeight="1">
      <c r="B79" s="27"/>
      <c r="C79" s="28"/>
      <c r="D79" s="28"/>
      <c r="E79" s="295" t="str">
        <f>E9</f>
        <v>PS 03 - Náhradní díly</v>
      </c>
      <c r="F79" s="294"/>
      <c r="G79" s="294"/>
      <c r="H79" s="294"/>
      <c r="I79" s="28"/>
      <c r="J79" s="28"/>
      <c r="K79" s="28"/>
      <c r="L79" s="28"/>
      <c r="M79" s="29"/>
      <c r="AA79" s="215"/>
    </row>
    <row r="80" spans="2:27" s="1" customFormat="1" ht="6.95" customHeight="1">
      <c r="B80" s="27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9"/>
      <c r="AA80" s="215"/>
    </row>
    <row r="81" spans="2:65" s="1" customFormat="1" ht="12" customHeight="1">
      <c r="B81" s="27"/>
      <c r="C81" s="22" t="s">
        <v>19</v>
      </c>
      <c r="D81" s="28"/>
      <c r="E81" s="28"/>
      <c r="F81" s="20" t="str">
        <f>F12</f>
        <v xml:space="preserve"> </v>
      </c>
      <c r="G81" s="28"/>
      <c r="H81" s="28"/>
      <c r="I81" s="22" t="s">
        <v>21</v>
      </c>
      <c r="J81" s="48" t="str">
        <f>IF(J12="","",J12)</f>
        <v>5. 3. 2019</v>
      </c>
      <c r="K81" s="28"/>
      <c r="L81" s="28"/>
      <c r="M81" s="29"/>
      <c r="AA81" s="215"/>
    </row>
    <row r="82" spans="2:65" s="1" customFormat="1" ht="6.95" customHeight="1"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9"/>
      <c r="AA82" s="215"/>
    </row>
    <row r="83" spans="2:65" s="1" customFormat="1" ht="13.7" customHeight="1">
      <c r="B83" s="27"/>
      <c r="C83" s="22" t="s">
        <v>23</v>
      </c>
      <c r="D83" s="28"/>
      <c r="E83" s="28"/>
      <c r="F83" s="20" t="str">
        <f>E15</f>
        <v xml:space="preserve"> </v>
      </c>
      <c r="G83" s="28"/>
      <c r="H83" s="28"/>
      <c r="I83" s="22" t="s">
        <v>27</v>
      </c>
      <c r="J83" s="23" t="str">
        <f>E21</f>
        <v xml:space="preserve"> </v>
      </c>
      <c r="K83" s="28"/>
      <c r="L83" s="28"/>
      <c r="M83" s="29"/>
      <c r="AA83" s="215"/>
    </row>
    <row r="84" spans="2:65" s="1" customFormat="1" ht="13.7" customHeight="1">
      <c r="B84" s="27"/>
      <c r="C84" s="22" t="s">
        <v>26</v>
      </c>
      <c r="D84" s="28"/>
      <c r="E84" s="28"/>
      <c r="F84" s="20" t="str">
        <f>IF(E18="","",E18)</f>
        <v xml:space="preserve"> </v>
      </c>
      <c r="G84" s="28"/>
      <c r="H84" s="28"/>
      <c r="I84" s="22" t="s">
        <v>28</v>
      </c>
      <c r="J84" s="23" t="str">
        <f>E24</f>
        <v>Bc. Komzák Roman</v>
      </c>
      <c r="K84" s="28"/>
      <c r="L84" s="28"/>
      <c r="M84" s="29"/>
      <c r="AA84" s="215"/>
    </row>
    <row r="85" spans="2:65" s="1" customFormat="1" ht="10.35" customHeight="1">
      <c r="B85" s="27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9"/>
      <c r="AA85" s="215"/>
    </row>
    <row r="86" spans="2:65" s="8" customFormat="1" ht="29.25" customHeight="1">
      <c r="B86" s="131"/>
      <c r="C86" s="132" t="s">
        <v>110</v>
      </c>
      <c r="D86" s="133" t="s">
        <v>54</v>
      </c>
      <c r="E86" s="133" t="s">
        <v>50</v>
      </c>
      <c r="F86" s="133" t="s">
        <v>51</v>
      </c>
      <c r="G86" s="133" t="s">
        <v>111</v>
      </c>
      <c r="H86" s="133" t="s">
        <v>112</v>
      </c>
      <c r="I86" s="133" t="s">
        <v>113</v>
      </c>
      <c r="J86" s="133" t="s">
        <v>114</v>
      </c>
      <c r="K86" s="133" t="s">
        <v>104</v>
      </c>
      <c r="L86" s="134" t="s">
        <v>115</v>
      </c>
      <c r="M86" s="135"/>
      <c r="N86" s="58" t="s">
        <v>1</v>
      </c>
      <c r="O86" s="59" t="s">
        <v>39</v>
      </c>
      <c r="P86" s="59" t="s">
        <v>116</v>
      </c>
      <c r="Q86" s="59" t="s">
        <v>117</v>
      </c>
      <c r="R86" s="59" t="s">
        <v>118</v>
      </c>
      <c r="S86" s="59" t="s">
        <v>119</v>
      </c>
      <c r="T86" s="59" t="s">
        <v>120</v>
      </c>
      <c r="U86" s="59" t="s">
        <v>121</v>
      </c>
      <c r="V86" s="59" t="s">
        <v>122</v>
      </c>
      <c r="W86" s="59" t="s">
        <v>123</v>
      </c>
      <c r="X86" s="59" t="s">
        <v>124</v>
      </c>
      <c r="Y86" s="60" t="s">
        <v>125</v>
      </c>
    </row>
    <row r="87" spans="2:65" s="1" customFormat="1" ht="22.9" customHeight="1" thickBot="1">
      <c r="B87" s="27"/>
      <c r="C87" s="65" t="s">
        <v>126</v>
      </c>
      <c r="D87" s="28"/>
      <c r="E87" s="28"/>
      <c r="F87" s="28"/>
      <c r="G87" s="28"/>
      <c r="H87" s="28"/>
      <c r="I87" s="28"/>
      <c r="J87" s="28"/>
      <c r="K87" s="136">
        <f>BK87</f>
        <v>39479.199999999997</v>
      </c>
      <c r="L87" s="28"/>
      <c r="M87" s="29"/>
      <c r="N87" s="61"/>
      <c r="O87" s="62"/>
      <c r="P87" s="62"/>
      <c r="Q87" s="137">
        <f>SUM(Q88:Q220)</f>
        <v>39479.199999999997</v>
      </c>
      <c r="R87" s="137">
        <f>SUM(R88:R220)</f>
        <v>0</v>
      </c>
      <c r="S87" s="62"/>
      <c r="T87" s="138">
        <f>SUM(T88:T220)</f>
        <v>2181</v>
      </c>
      <c r="U87" s="62"/>
      <c r="V87" s="138">
        <f>SUM(V88:V220)</f>
        <v>2181</v>
      </c>
      <c r="W87" s="62"/>
      <c r="X87" s="138">
        <f>SUM(X88:X220)</f>
        <v>2181</v>
      </c>
      <c r="Y87" s="63"/>
      <c r="AA87" s="215"/>
      <c r="AT87" s="11" t="s">
        <v>70</v>
      </c>
      <c r="AU87" s="11" t="s">
        <v>106</v>
      </c>
      <c r="BK87" s="139">
        <f>SUM(BK88:BK220)</f>
        <v>39479.199999999997</v>
      </c>
    </row>
    <row r="88" spans="2:65" s="1" customFormat="1" ht="22.5" customHeight="1">
      <c r="B88" s="27"/>
      <c r="C88" s="168" t="s">
        <v>79</v>
      </c>
      <c r="D88" s="168" t="s">
        <v>244</v>
      </c>
      <c r="E88" s="169" t="s">
        <v>1263</v>
      </c>
      <c r="F88" s="170" t="s">
        <v>1264</v>
      </c>
      <c r="G88" s="171" t="s">
        <v>135</v>
      </c>
      <c r="H88" s="172">
        <v>1</v>
      </c>
      <c r="I88" s="173">
        <v>16.2</v>
      </c>
      <c r="J88" s="174"/>
      <c r="K88" s="173">
        <f>ROUND(P88*H88,2)</f>
        <v>16.2</v>
      </c>
      <c r="L88" s="266" t="s">
        <v>136</v>
      </c>
      <c r="M88" s="220" t="str">
        <f>IF(K88&gt;AA88,"Cena shodná","Cena zvýšena o")</f>
        <v>Cena zvýšena o</v>
      </c>
      <c r="N88" s="267" t="s">
        <v>1</v>
      </c>
      <c r="O88" s="268" t="s">
        <v>40</v>
      </c>
      <c r="P88" s="269">
        <f>I88+J88</f>
        <v>16.2</v>
      </c>
      <c r="Q88" s="269">
        <f>ROUND(I88*H88,2)</f>
        <v>16.2</v>
      </c>
      <c r="R88" s="269">
        <f>ROUND(J88*H88,2)</f>
        <v>0</v>
      </c>
      <c r="S88" s="270">
        <v>0</v>
      </c>
      <c r="T88" s="270">
        <f>S88*H88</f>
        <v>0</v>
      </c>
      <c r="U88" s="270">
        <v>0</v>
      </c>
      <c r="V88" s="270">
        <f>U88*H88</f>
        <v>0</v>
      </c>
      <c r="W88" s="270">
        <v>0</v>
      </c>
      <c r="X88" s="270">
        <f>W88*H88</f>
        <v>0</v>
      </c>
      <c r="Y88" s="271" t="s">
        <v>1</v>
      </c>
      <c r="Z88" s="272">
        <f>SUM((AA88/K88-1)*100)</f>
        <v>3.0246913580247003</v>
      </c>
      <c r="AA88" s="227">
        <v>16.690000000000001</v>
      </c>
      <c r="AR88" s="11" t="s">
        <v>208</v>
      </c>
      <c r="AT88" s="11" t="s">
        <v>244</v>
      </c>
      <c r="AU88" s="11" t="s">
        <v>71</v>
      </c>
      <c r="AY88" s="11" t="s">
        <v>130</v>
      </c>
      <c r="BE88" s="164">
        <f>IF(O88="základní",K88,0)</f>
        <v>16.2</v>
      </c>
      <c r="BF88" s="164">
        <f>IF(O88="snížená",K88,0)</f>
        <v>0</v>
      </c>
      <c r="BG88" s="164">
        <f>IF(O88="zákl. přenesená",K88,0)</f>
        <v>0</v>
      </c>
      <c r="BH88" s="164">
        <f>IF(O88="sníž. přenesená",K88,0)</f>
        <v>0</v>
      </c>
      <c r="BI88" s="164">
        <f>IF(O88="nulová",K88,0)</f>
        <v>0</v>
      </c>
      <c r="BJ88" s="11" t="s">
        <v>79</v>
      </c>
      <c r="BK88" s="164">
        <f>ROUND(P88*H88,2)</f>
        <v>16.2</v>
      </c>
      <c r="BL88" s="11" t="s">
        <v>129</v>
      </c>
      <c r="BM88" s="11" t="s">
        <v>1265</v>
      </c>
    </row>
    <row r="89" spans="2:65" s="1" customFormat="1" ht="12" thickBot="1">
      <c r="B89" s="27"/>
      <c r="C89" s="28"/>
      <c r="D89" s="165" t="s">
        <v>139</v>
      </c>
      <c r="E89" s="28"/>
      <c r="F89" s="166" t="s">
        <v>1264</v>
      </c>
      <c r="G89" s="28"/>
      <c r="H89" s="28"/>
      <c r="I89" s="28"/>
      <c r="J89" s="28"/>
      <c r="K89" s="28"/>
      <c r="L89" s="28"/>
      <c r="M89" s="273"/>
      <c r="N89" s="274"/>
      <c r="O89" s="275"/>
      <c r="P89" s="276"/>
      <c r="Q89" s="276"/>
      <c r="R89" s="276"/>
      <c r="S89" s="277"/>
      <c r="T89" s="277"/>
      <c r="U89" s="277"/>
      <c r="V89" s="277"/>
      <c r="W89" s="277"/>
      <c r="X89" s="277"/>
      <c r="Y89" s="278"/>
      <c r="Z89" s="279"/>
      <c r="AA89" s="280"/>
      <c r="AT89" s="11" t="s">
        <v>139</v>
      </c>
      <c r="AU89" s="11" t="s">
        <v>71</v>
      </c>
    </row>
    <row r="90" spans="2:65" s="1" customFormat="1" ht="22.5" customHeight="1">
      <c r="B90" s="27"/>
      <c r="C90" s="168" t="s">
        <v>81</v>
      </c>
      <c r="D90" s="168" t="s">
        <v>244</v>
      </c>
      <c r="E90" s="169" t="s">
        <v>1266</v>
      </c>
      <c r="F90" s="170" t="s">
        <v>1267</v>
      </c>
      <c r="G90" s="171" t="s">
        <v>135</v>
      </c>
      <c r="H90" s="172">
        <v>1</v>
      </c>
      <c r="I90" s="173">
        <v>755</v>
      </c>
      <c r="J90" s="174"/>
      <c r="K90" s="173">
        <f>ROUND(P90*H90,2)</f>
        <v>755</v>
      </c>
      <c r="L90" s="170" t="s">
        <v>136</v>
      </c>
      <c r="M90" s="181" t="str">
        <f t="shared" ref="M90" si="0">IF(K90&gt;AA90,"Cena shodná","Cena zvýšena o")</f>
        <v>Cena zvýšena o</v>
      </c>
      <c r="N90" s="192" t="s">
        <v>1</v>
      </c>
      <c r="O90" s="193" t="s">
        <v>40</v>
      </c>
      <c r="P90" s="194">
        <f t="shared" ref="P90" si="1">I90+J90</f>
        <v>755</v>
      </c>
      <c r="Q90" s="194">
        <f t="shared" ref="Q90" si="2">ROUND(I90*H90,2)</f>
        <v>755</v>
      </c>
      <c r="R90" s="194">
        <f t="shared" ref="R90" si="3">ROUND(J90*H90,2)</f>
        <v>0</v>
      </c>
      <c r="S90" s="195">
        <v>1</v>
      </c>
      <c r="T90" s="195">
        <f t="shared" ref="T90" si="4">S90*H90</f>
        <v>1</v>
      </c>
      <c r="U90" s="195">
        <v>1</v>
      </c>
      <c r="V90" s="195">
        <f t="shared" ref="V90" si="5">U90*H90</f>
        <v>1</v>
      </c>
      <c r="W90" s="195">
        <v>1</v>
      </c>
      <c r="X90" s="195">
        <f t="shared" ref="X90" si="6">W90*H90</f>
        <v>1</v>
      </c>
      <c r="Y90" s="196" t="s">
        <v>1</v>
      </c>
      <c r="Z90" s="213">
        <f t="shared" ref="Z90" si="7">SUM((AA90/K90-1)*100)</f>
        <v>3.0000000000000027</v>
      </c>
      <c r="AA90" s="217">
        <v>777.65</v>
      </c>
      <c r="AR90" s="11" t="s">
        <v>208</v>
      </c>
      <c r="AT90" s="11" t="s">
        <v>244</v>
      </c>
      <c r="AU90" s="11" t="s">
        <v>71</v>
      </c>
      <c r="AY90" s="11" t="s">
        <v>130</v>
      </c>
      <c r="BE90" s="164">
        <f>IF(O90="základní",K90,0)</f>
        <v>755</v>
      </c>
      <c r="BF90" s="164">
        <f>IF(O90="snížená",K90,0)</f>
        <v>0</v>
      </c>
      <c r="BG90" s="164">
        <f>IF(O90="zákl. přenesená",K90,0)</f>
        <v>0</v>
      </c>
      <c r="BH90" s="164">
        <f>IF(O90="sníž. přenesená",K90,0)</f>
        <v>0</v>
      </c>
      <c r="BI90" s="164">
        <f>IF(O90="nulová",K90,0)</f>
        <v>0</v>
      </c>
      <c r="BJ90" s="11" t="s">
        <v>79</v>
      </c>
      <c r="BK90" s="164">
        <f>ROUND(P90*H90,2)</f>
        <v>755</v>
      </c>
      <c r="BL90" s="11" t="s">
        <v>129</v>
      </c>
      <c r="BM90" s="11" t="s">
        <v>1268</v>
      </c>
    </row>
    <row r="91" spans="2:65" s="1" customFormat="1">
      <c r="B91" s="27"/>
      <c r="C91" s="28"/>
      <c r="D91" s="165" t="s">
        <v>139</v>
      </c>
      <c r="E91" s="28"/>
      <c r="F91" s="166" t="s">
        <v>1267</v>
      </c>
      <c r="G91" s="28"/>
      <c r="H91" s="28"/>
      <c r="I91" s="28"/>
      <c r="J91" s="28"/>
      <c r="K91" s="28"/>
      <c r="L91" s="28"/>
      <c r="M91" s="181"/>
      <c r="N91" s="192"/>
      <c r="O91" s="193"/>
      <c r="P91" s="194"/>
      <c r="Q91" s="194"/>
      <c r="R91" s="194"/>
      <c r="S91" s="195"/>
      <c r="T91" s="195"/>
      <c r="U91" s="195"/>
      <c r="V91" s="195"/>
      <c r="W91" s="195"/>
      <c r="X91" s="195"/>
      <c r="Y91" s="196"/>
      <c r="Z91" s="213"/>
      <c r="AA91" s="217"/>
      <c r="AT91" s="11" t="s">
        <v>139</v>
      </c>
      <c r="AU91" s="11" t="s">
        <v>71</v>
      </c>
    </row>
    <row r="92" spans="2:65" s="1" customFormat="1" ht="22.5" customHeight="1">
      <c r="B92" s="27"/>
      <c r="C92" s="168" t="s">
        <v>184</v>
      </c>
      <c r="D92" s="168" t="s">
        <v>244</v>
      </c>
      <c r="E92" s="169" t="s">
        <v>1269</v>
      </c>
      <c r="F92" s="170" t="s">
        <v>1270</v>
      </c>
      <c r="G92" s="171" t="s">
        <v>135</v>
      </c>
      <c r="H92" s="172">
        <v>1</v>
      </c>
      <c r="I92" s="173">
        <v>93</v>
      </c>
      <c r="J92" s="174"/>
      <c r="K92" s="173">
        <f>ROUND(P92*H92,2)</f>
        <v>93</v>
      </c>
      <c r="L92" s="170" t="s">
        <v>136</v>
      </c>
      <c r="M92" s="181" t="str">
        <f t="shared" ref="M92" si="8">IF(K92&gt;AA92,"Cena shodná","Cena zvýšena o")</f>
        <v>Cena zvýšena o</v>
      </c>
      <c r="N92" s="192" t="s">
        <v>1</v>
      </c>
      <c r="O92" s="193" t="s">
        <v>40</v>
      </c>
      <c r="P92" s="194">
        <f t="shared" ref="P92" si="9">I92+J92</f>
        <v>93</v>
      </c>
      <c r="Q92" s="194">
        <f t="shared" ref="Q92" si="10">ROUND(I92*H92,2)</f>
        <v>93</v>
      </c>
      <c r="R92" s="194">
        <f t="shared" ref="R92" si="11">ROUND(J92*H92,2)</f>
        <v>0</v>
      </c>
      <c r="S92" s="195">
        <v>2</v>
      </c>
      <c r="T92" s="195">
        <f t="shared" ref="T92" si="12">S92*H92</f>
        <v>2</v>
      </c>
      <c r="U92" s="195">
        <v>2</v>
      </c>
      <c r="V92" s="195">
        <f t="shared" ref="V92" si="13">U92*H92</f>
        <v>2</v>
      </c>
      <c r="W92" s="195">
        <v>2</v>
      </c>
      <c r="X92" s="195">
        <f t="shared" ref="X92" si="14">W92*H92</f>
        <v>2</v>
      </c>
      <c r="Y92" s="196" t="s">
        <v>1</v>
      </c>
      <c r="Z92" s="213">
        <f t="shared" ref="Z92" si="15">SUM((AA92/K92-1)*100)</f>
        <v>3.0000000000000027</v>
      </c>
      <c r="AA92" s="217">
        <v>95.79</v>
      </c>
      <c r="AR92" s="11" t="s">
        <v>208</v>
      </c>
      <c r="AT92" s="11" t="s">
        <v>244</v>
      </c>
      <c r="AU92" s="11" t="s">
        <v>71</v>
      </c>
      <c r="AY92" s="11" t="s">
        <v>130</v>
      </c>
      <c r="BE92" s="164">
        <f>IF(O92="základní",K92,0)</f>
        <v>93</v>
      </c>
      <c r="BF92" s="164">
        <f>IF(O92="snížená",K92,0)</f>
        <v>0</v>
      </c>
      <c r="BG92" s="164">
        <f>IF(O92="zákl. přenesená",K92,0)</f>
        <v>0</v>
      </c>
      <c r="BH92" s="164">
        <f>IF(O92="sníž. přenesená",K92,0)</f>
        <v>0</v>
      </c>
      <c r="BI92" s="164">
        <f>IF(O92="nulová",K92,0)</f>
        <v>0</v>
      </c>
      <c r="BJ92" s="11" t="s">
        <v>79</v>
      </c>
      <c r="BK92" s="164">
        <f>ROUND(P92*H92,2)</f>
        <v>93</v>
      </c>
      <c r="BL92" s="11" t="s">
        <v>129</v>
      </c>
      <c r="BM92" s="11" t="s">
        <v>1271</v>
      </c>
    </row>
    <row r="93" spans="2:65" s="1" customFormat="1">
      <c r="B93" s="27"/>
      <c r="C93" s="28"/>
      <c r="D93" s="165" t="s">
        <v>139</v>
      </c>
      <c r="E93" s="28"/>
      <c r="F93" s="166" t="s">
        <v>1270</v>
      </c>
      <c r="G93" s="28"/>
      <c r="H93" s="28"/>
      <c r="I93" s="28"/>
      <c r="J93" s="28"/>
      <c r="K93" s="28"/>
      <c r="L93" s="28"/>
      <c r="M93" s="181"/>
      <c r="N93" s="192"/>
      <c r="O93" s="193"/>
      <c r="P93" s="194"/>
      <c r="Q93" s="194"/>
      <c r="R93" s="194"/>
      <c r="S93" s="195"/>
      <c r="T93" s="195"/>
      <c r="U93" s="195"/>
      <c r="V93" s="195"/>
      <c r="W93" s="195"/>
      <c r="X93" s="195"/>
      <c r="Y93" s="196"/>
      <c r="Z93" s="213"/>
      <c r="AA93" s="217"/>
      <c r="AT93" s="11" t="s">
        <v>139</v>
      </c>
      <c r="AU93" s="11" t="s">
        <v>71</v>
      </c>
    </row>
    <row r="94" spans="2:65" s="1" customFormat="1" ht="22.5" customHeight="1">
      <c r="B94" s="27"/>
      <c r="C94" s="168" t="s">
        <v>129</v>
      </c>
      <c r="D94" s="168" t="s">
        <v>244</v>
      </c>
      <c r="E94" s="169" t="s">
        <v>1272</v>
      </c>
      <c r="F94" s="170" t="s">
        <v>1273</v>
      </c>
      <c r="G94" s="171" t="s">
        <v>135</v>
      </c>
      <c r="H94" s="172">
        <v>1</v>
      </c>
      <c r="I94" s="173">
        <v>15</v>
      </c>
      <c r="J94" s="174"/>
      <c r="K94" s="173">
        <f>ROUND(P94*H94,2)</f>
        <v>15</v>
      </c>
      <c r="L94" s="170" t="s">
        <v>136</v>
      </c>
      <c r="M94" s="181" t="str">
        <f t="shared" ref="M94" si="16">IF(K94&gt;AA94,"Cena shodná","Cena zvýšena o")</f>
        <v>Cena zvýšena o</v>
      </c>
      <c r="N94" s="192" t="s">
        <v>1</v>
      </c>
      <c r="O94" s="193" t="s">
        <v>40</v>
      </c>
      <c r="P94" s="194">
        <f t="shared" ref="P94" si="17">I94+J94</f>
        <v>15</v>
      </c>
      <c r="Q94" s="194">
        <f t="shared" ref="Q94" si="18">ROUND(I94*H94,2)</f>
        <v>15</v>
      </c>
      <c r="R94" s="194">
        <f t="shared" ref="R94" si="19">ROUND(J94*H94,2)</f>
        <v>0</v>
      </c>
      <c r="S94" s="195">
        <v>3</v>
      </c>
      <c r="T94" s="195">
        <f t="shared" ref="T94" si="20">S94*H94</f>
        <v>3</v>
      </c>
      <c r="U94" s="195">
        <v>3</v>
      </c>
      <c r="V94" s="195">
        <f t="shared" ref="V94" si="21">U94*H94</f>
        <v>3</v>
      </c>
      <c r="W94" s="195">
        <v>3</v>
      </c>
      <c r="X94" s="195">
        <f t="shared" ref="X94" si="22">W94*H94</f>
        <v>3</v>
      </c>
      <c r="Y94" s="196" t="s">
        <v>1</v>
      </c>
      <c r="Z94" s="213">
        <f t="shared" ref="Z94" si="23">SUM((AA94/K94-1)*100)</f>
        <v>3.0000000000000027</v>
      </c>
      <c r="AA94" s="217">
        <v>15.45</v>
      </c>
      <c r="AR94" s="11" t="s">
        <v>208</v>
      </c>
      <c r="AT94" s="11" t="s">
        <v>244</v>
      </c>
      <c r="AU94" s="11" t="s">
        <v>71</v>
      </c>
      <c r="AY94" s="11" t="s">
        <v>130</v>
      </c>
      <c r="BE94" s="164">
        <f>IF(O94="základní",K94,0)</f>
        <v>15</v>
      </c>
      <c r="BF94" s="164">
        <f>IF(O94="snížená",K94,0)</f>
        <v>0</v>
      </c>
      <c r="BG94" s="164">
        <f>IF(O94="zákl. přenesená",K94,0)</f>
        <v>0</v>
      </c>
      <c r="BH94" s="164">
        <f>IF(O94="sníž. přenesená",K94,0)</f>
        <v>0</v>
      </c>
      <c r="BI94" s="164">
        <f>IF(O94="nulová",K94,0)</f>
        <v>0</v>
      </c>
      <c r="BJ94" s="11" t="s">
        <v>79</v>
      </c>
      <c r="BK94" s="164">
        <f>ROUND(P94*H94,2)</f>
        <v>15</v>
      </c>
      <c r="BL94" s="11" t="s">
        <v>129</v>
      </c>
      <c r="BM94" s="11" t="s">
        <v>1274</v>
      </c>
    </row>
    <row r="95" spans="2:65" s="1" customFormat="1">
      <c r="B95" s="27"/>
      <c r="C95" s="28"/>
      <c r="D95" s="165" t="s">
        <v>139</v>
      </c>
      <c r="E95" s="28"/>
      <c r="F95" s="166" t="s">
        <v>1273</v>
      </c>
      <c r="G95" s="28"/>
      <c r="H95" s="28"/>
      <c r="I95" s="28"/>
      <c r="J95" s="28"/>
      <c r="K95" s="28"/>
      <c r="L95" s="28"/>
      <c r="M95" s="181"/>
      <c r="N95" s="192"/>
      <c r="O95" s="193"/>
      <c r="P95" s="194"/>
      <c r="Q95" s="194"/>
      <c r="R95" s="194"/>
      <c r="S95" s="195"/>
      <c r="T95" s="195"/>
      <c r="U95" s="195"/>
      <c r="V95" s="195"/>
      <c r="W95" s="195"/>
      <c r="X95" s="195"/>
      <c r="Y95" s="196"/>
      <c r="Z95" s="213"/>
      <c r="AA95" s="217"/>
      <c r="AT95" s="11" t="s">
        <v>139</v>
      </c>
      <c r="AU95" s="11" t="s">
        <v>71</v>
      </c>
    </row>
    <row r="96" spans="2:65" s="1" customFormat="1" ht="22.5" customHeight="1">
      <c r="B96" s="27"/>
      <c r="C96" s="168" t="s">
        <v>193</v>
      </c>
      <c r="D96" s="168" t="s">
        <v>244</v>
      </c>
      <c r="E96" s="169" t="s">
        <v>1275</v>
      </c>
      <c r="F96" s="170" t="s">
        <v>1276</v>
      </c>
      <c r="G96" s="171" t="s">
        <v>135</v>
      </c>
      <c r="H96" s="172">
        <v>1</v>
      </c>
      <c r="I96" s="173">
        <v>551</v>
      </c>
      <c r="J96" s="174"/>
      <c r="K96" s="173">
        <f>ROUND(P96*H96,2)</f>
        <v>551</v>
      </c>
      <c r="L96" s="170" t="s">
        <v>136</v>
      </c>
      <c r="M96" s="181" t="str">
        <f t="shared" ref="M96" si="24">IF(K96&gt;AA96,"Cena shodná","Cena zvýšena o")</f>
        <v>Cena zvýšena o</v>
      </c>
      <c r="N96" s="192" t="s">
        <v>1</v>
      </c>
      <c r="O96" s="193" t="s">
        <v>40</v>
      </c>
      <c r="P96" s="194">
        <f t="shared" ref="P96" si="25">I96+J96</f>
        <v>551</v>
      </c>
      <c r="Q96" s="194">
        <f t="shared" ref="Q96" si="26">ROUND(I96*H96,2)</f>
        <v>551</v>
      </c>
      <c r="R96" s="194">
        <f t="shared" ref="R96" si="27">ROUND(J96*H96,2)</f>
        <v>0</v>
      </c>
      <c r="S96" s="195">
        <v>4</v>
      </c>
      <c r="T96" s="195">
        <f t="shared" ref="T96" si="28">S96*H96</f>
        <v>4</v>
      </c>
      <c r="U96" s="195">
        <v>4</v>
      </c>
      <c r="V96" s="195">
        <f t="shared" ref="V96" si="29">U96*H96</f>
        <v>4</v>
      </c>
      <c r="W96" s="195">
        <v>4</v>
      </c>
      <c r="X96" s="195">
        <f t="shared" ref="X96" si="30">W96*H96</f>
        <v>4</v>
      </c>
      <c r="Y96" s="196" t="s">
        <v>1</v>
      </c>
      <c r="Z96" s="213">
        <f t="shared" ref="Z96" si="31">SUM((AA96/K96-1)*100)</f>
        <v>3.0000000000000027</v>
      </c>
      <c r="AA96" s="217">
        <v>567.53</v>
      </c>
      <c r="AR96" s="11" t="s">
        <v>208</v>
      </c>
      <c r="AT96" s="11" t="s">
        <v>244</v>
      </c>
      <c r="AU96" s="11" t="s">
        <v>71</v>
      </c>
      <c r="AY96" s="11" t="s">
        <v>130</v>
      </c>
      <c r="BE96" s="164">
        <f>IF(O96="základní",K96,0)</f>
        <v>551</v>
      </c>
      <c r="BF96" s="164">
        <f>IF(O96="snížená",K96,0)</f>
        <v>0</v>
      </c>
      <c r="BG96" s="164">
        <f>IF(O96="zákl. přenesená",K96,0)</f>
        <v>0</v>
      </c>
      <c r="BH96" s="164">
        <f>IF(O96="sníž. přenesená",K96,0)</f>
        <v>0</v>
      </c>
      <c r="BI96" s="164">
        <f>IF(O96="nulová",K96,0)</f>
        <v>0</v>
      </c>
      <c r="BJ96" s="11" t="s">
        <v>79</v>
      </c>
      <c r="BK96" s="164">
        <f>ROUND(P96*H96,2)</f>
        <v>551</v>
      </c>
      <c r="BL96" s="11" t="s">
        <v>129</v>
      </c>
      <c r="BM96" s="11" t="s">
        <v>1277</v>
      </c>
    </row>
    <row r="97" spans="2:65" s="1" customFormat="1">
      <c r="B97" s="27"/>
      <c r="C97" s="28"/>
      <c r="D97" s="165" t="s">
        <v>139</v>
      </c>
      <c r="E97" s="28"/>
      <c r="F97" s="166" t="s">
        <v>1276</v>
      </c>
      <c r="G97" s="28"/>
      <c r="H97" s="28"/>
      <c r="I97" s="28"/>
      <c r="J97" s="28"/>
      <c r="K97" s="28"/>
      <c r="L97" s="28"/>
      <c r="M97" s="181"/>
      <c r="N97" s="192"/>
      <c r="O97" s="193"/>
      <c r="P97" s="194"/>
      <c r="Q97" s="194"/>
      <c r="R97" s="194"/>
      <c r="S97" s="195"/>
      <c r="T97" s="195"/>
      <c r="U97" s="195"/>
      <c r="V97" s="195"/>
      <c r="W97" s="195"/>
      <c r="X97" s="195"/>
      <c r="Y97" s="196"/>
      <c r="Z97" s="213"/>
      <c r="AA97" s="217"/>
      <c r="AT97" s="11" t="s">
        <v>139</v>
      </c>
      <c r="AU97" s="11" t="s">
        <v>71</v>
      </c>
    </row>
    <row r="98" spans="2:65" s="1" customFormat="1" ht="22.5" customHeight="1">
      <c r="B98" s="27"/>
      <c r="C98" s="168" t="s">
        <v>198</v>
      </c>
      <c r="D98" s="168" t="s">
        <v>244</v>
      </c>
      <c r="E98" s="169" t="s">
        <v>1278</v>
      </c>
      <c r="F98" s="170" t="s">
        <v>1279</v>
      </c>
      <c r="G98" s="171" t="s">
        <v>135</v>
      </c>
      <c r="H98" s="172">
        <v>1</v>
      </c>
      <c r="I98" s="173">
        <v>35</v>
      </c>
      <c r="J98" s="174"/>
      <c r="K98" s="173">
        <f>ROUND(P98*H98,2)</f>
        <v>35</v>
      </c>
      <c r="L98" s="170" t="s">
        <v>136</v>
      </c>
      <c r="M98" s="181" t="str">
        <f t="shared" ref="M98" si="32">IF(K98&gt;AA98,"Cena shodná","Cena zvýšena o")</f>
        <v>Cena zvýšena o</v>
      </c>
      <c r="N98" s="192" t="s">
        <v>1</v>
      </c>
      <c r="O98" s="193" t="s">
        <v>40</v>
      </c>
      <c r="P98" s="194">
        <f t="shared" ref="P98" si="33">I98+J98</f>
        <v>35</v>
      </c>
      <c r="Q98" s="194">
        <f t="shared" ref="Q98" si="34">ROUND(I98*H98,2)</f>
        <v>35</v>
      </c>
      <c r="R98" s="194">
        <f t="shared" ref="R98" si="35">ROUND(J98*H98,2)</f>
        <v>0</v>
      </c>
      <c r="S98" s="195">
        <v>5</v>
      </c>
      <c r="T98" s="195">
        <f t="shared" ref="T98" si="36">S98*H98</f>
        <v>5</v>
      </c>
      <c r="U98" s="195">
        <v>5</v>
      </c>
      <c r="V98" s="195">
        <f t="shared" ref="V98" si="37">U98*H98</f>
        <v>5</v>
      </c>
      <c r="W98" s="195">
        <v>5</v>
      </c>
      <c r="X98" s="195">
        <f t="shared" ref="X98" si="38">W98*H98</f>
        <v>5</v>
      </c>
      <c r="Y98" s="196" t="s">
        <v>1</v>
      </c>
      <c r="Z98" s="213">
        <f t="shared" ref="Z98" si="39">SUM((AA98/K98-1)*100)</f>
        <v>3.0000000000000027</v>
      </c>
      <c r="AA98" s="217">
        <v>36.049999999999997</v>
      </c>
      <c r="AR98" s="11" t="s">
        <v>208</v>
      </c>
      <c r="AT98" s="11" t="s">
        <v>244</v>
      </c>
      <c r="AU98" s="11" t="s">
        <v>71</v>
      </c>
      <c r="AY98" s="11" t="s">
        <v>130</v>
      </c>
      <c r="BE98" s="164">
        <f>IF(O98="základní",K98,0)</f>
        <v>35</v>
      </c>
      <c r="BF98" s="164">
        <f>IF(O98="snížená",K98,0)</f>
        <v>0</v>
      </c>
      <c r="BG98" s="164">
        <f>IF(O98="zákl. přenesená",K98,0)</f>
        <v>0</v>
      </c>
      <c r="BH98" s="164">
        <f>IF(O98="sníž. přenesená",K98,0)</f>
        <v>0</v>
      </c>
      <c r="BI98" s="164">
        <f>IF(O98="nulová",K98,0)</f>
        <v>0</v>
      </c>
      <c r="BJ98" s="11" t="s">
        <v>79</v>
      </c>
      <c r="BK98" s="164">
        <f>ROUND(P98*H98,2)</f>
        <v>35</v>
      </c>
      <c r="BL98" s="11" t="s">
        <v>129</v>
      </c>
      <c r="BM98" s="11" t="s">
        <v>1280</v>
      </c>
    </row>
    <row r="99" spans="2:65" s="1" customFormat="1">
      <c r="B99" s="27"/>
      <c r="C99" s="28"/>
      <c r="D99" s="165" t="s">
        <v>139</v>
      </c>
      <c r="E99" s="28"/>
      <c r="F99" s="166" t="s">
        <v>1279</v>
      </c>
      <c r="G99" s="28"/>
      <c r="H99" s="28"/>
      <c r="I99" s="28"/>
      <c r="J99" s="28"/>
      <c r="K99" s="28"/>
      <c r="L99" s="28"/>
      <c r="M99" s="181"/>
      <c r="N99" s="192"/>
      <c r="O99" s="193"/>
      <c r="P99" s="194"/>
      <c r="Q99" s="194"/>
      <c r="R99" s="194"/>
      <c r="S99" s="195"/>
      <c r="T99" s="195"/>
      <c r="U99" s="195"/>
      <c r="V99" s="195"/>
      <c r="W99" s="195"/>
      <c r="X99" s="195"/>
      <c r="Y99" s="196"/>
      <c r="Z99" s="213"/>
      <c r="AA99" s="217"/>
      <c r="AT99" s="11" t="s">
        <v>139</v>
      </c>
      <c r="AU99" s="11" t="s">
        <v>71</v>
      </c>
    </row>
    <row r="100" spans="2:65" s="1" customFormat="1" ht="22.5" customHeight="1">
      <c r="B100" s="27"/>
      <c r="C100" s="168" t="s">
        <v>203</v>
      </c>
      <c r="D100" s="168" t="s">
        <v>244</v>
      </c>
      <c r="E100" s="169" t="s">
        <v>1281</v>
      </c>
      <c r="F100" s="170" t="s">
        <v>1282</v>
      </c>
      <c r="G100" s="171" t="s">
        <v>135</v>
      </c>
      <c r="H100" s="172">
        <v>1</v>
      </c>
      <c r="I100" s="173">
        <v>15</v>
      </c>
      <c r="J100" s="174"/>
      <c r="K100" s="173">
        <f>ROUND(P100*H100,2)</f>
        <v>15</v>
      </c>
      <c r="L100" s="170" t="s">
        <v>136</v>
      </c>
      <c r="M100" s="181" t="str">
        <f t="shared" ref="M100" si="40">IF(K100&gt;AA100,"Cena shodná","Cena zvýšena o")</f>
        <v>Cena zvýšena o</v>
      </c>
      <c r="N100" s="192" t="s">
        <v>1</v>
      </c>
      <c r="O100" s="193" t="s">
        <v>40</v>
      </c>
      <c r="P100" s="194">
        <f t="shared" ref="P100" si="41">I100+J100</f>
        <v>15</v>
      </c>
      <c r="Q100" s="194">
        <f t="shared" ref="Q100" si="42">ROUND(I100*H100,2)</f>
        <v>15</v>
      </c>
      <c r="R100" s="194">
        <f t="shared" ref="R100" si="43">ROUND(J100*H100,2)</f>
        <v>0</v>
      </c>
      <c r="S100" s="195">
        <v>6</v>
      </c>
      <c r="T100" s="195">
        <f t="shared" ref="T100" si="44">S100*H100</f>
        <v>6</v>
      </c>
      <c r="U100" s="195">
        <v>6</v>
      </c>
      <c r="V100" s="195">
        <f t="shared" ref="V100" si="45">U100*H100</f>
        <v>6</v>
      </c>
      <c r="W100" s="195">
        <v>6</v>
      </c>
      <c r="X100" s="195">
        <f t="shared" ref="X100" si="46">W100*H100</f>
        <v>6</v>
      </c>
      <c r="Y100" s="196" t="s">
        <v>1</v>
      </c>
      <c r="Z100" s="213">
        <f t="shared" ref="Z100" si="47">SUM((AA100/K100-1)*100)</f>
        <v>3.0000000000000027</v>
      </c>
      <c r="AA100" s="217">
        <v>15.45</v>
      </c>
      <c r="AR100" s="11" t="s">
        <v>208</v>
      </c>
      <c r="AT100" s="11" t="s">
        <v>244</v>
      </c>
      <c r="AU100" s="11" t="s">
        <v>71</v>
      </c>
      <c r="AY100" s="11" t="s">
        <v>130</v>
      </c>
      <c r="BE100" s="164">
        <f>IF(O100="základní",K100,0)</f>
        <v>15</v>
      </c>
      <c r="BF100" s="164">
        <f>IF(O100="snížená",K100,0)</f>
        <v>0</v>
      </c>
      <c r="BG100" s="164">
        <f>IF(O100="zákl. přenesená",K100,0)</f>
        <v>0</v>
      </c>
      <c r="BH100" s="164">
        <f>IF(O100="sníž. přenesená",K100,0)</f>
        <v>0</v>
      </c>
      <c r="BI100" s="164">
        <f>IF(O100="nulová",K100,0)</f>
        <v>0</v>
      </c>
      <c r="BJ100" s="11" t="s">
        <v>79</v>
      </c>
      <c r="BK100" s="164">
        <f>ROUND(P100*H100,2)</f>
        <v>15</v>
      </c>
      <c r="BL100" s="11" t="s">
        <v>129</v>
      </c>
      <c r="BM100" s="11" t="s">
        <v>1283</v>
      </c>
    </row>
    <row r="101" spans="2:65" s="1" customFormat="1">
      <c r="B101" s="27"/>
      <c r="C101" s="28"/>
      <c r="D101" s="165" t="s">
        <v>139</v>
      </c>
      <c r="E101" s="28"/>
      <c r="F101" s="166" t="s">
        <v>1282</v>
      </c>
      <c r="G101" s="28"/>
      <c r="H101" s="28"/>
      <c r="I101" s="28"/>
      <c r="J101" s="28"/>
      <c r="K101" s="28"/>
      <c r="L101" s="28"/>
      <c r="M101" s="181"/>
      <c r="N101" s="192"/>
      <c r="O101" s="193"/>
      <c r="P101" s="194"/>
      <c r="Q101" s="194"/>
      <c r="R101" s="194"/>
      <c r="S101" s="195"/>
      <c r="T101" s="195"/>
      <c r="U101" s="195"/>
      <c r="V101" s="195"/>
      <c r="W101" s="195"/>
      <c r="X101" s="195"/>
      <c r="Y101" s="196"/>
      <c r="Z101" s="213"/>
      <c r="AA101" s="217"/>
      <c r="AT101" s="11" t="s">
        <v>139</v>
      </c>
      <c r="AU101" s="11" t="s">
        <v>71</v>
      </c>
    </row>
    <row r="102" spans="2:65" s="1" customFormat="1" ht="22.5" customHeight="1">
      <c r="B102" s="27"/>
      <c r="C102" s="168" t="s">
        <v>208</v>
      </c>
      <c r="D102" s="168" t="s">
        <v>244</v>
      </c>
      <c r="E102" s="169" t="s">
        <v>1284</v>
      </c>
      <c r="F102" s="170" t="s">
        <v>1285</v>
      </c>
      <c r="G102" s="171" t="s">
        <v>135</v>
      </c>
      <c r="H102" s="172">
        <v>1</v>
      </c>
      <c r="I102" s="173">
        <v>40</v>
      </c>
      <c r="J102" s="174"/>
      <c r="K102" s="173">
        <f>ROUND(P102*H102,2)</f>
        <v>40</v>
      </c>
      <c r="L102" s="170" t="s">
        <v>136</v>
      </c>
      <c r="M102" s="181" t="str">
        <f t="shared" ref="M102" si="48">IF(K102&gt;AA102,"Cena shodná","Cena zvýšena o")</f>
        <v>Cena zvýšena o</v>
      </c>
      <c r="N102" s="192" t="s">
        <v>1</v>
      </c>
      <c r="O102" s="193" t="s">
        <v>40</v>
      </c>
      <c r="P102" s="194">
        <f t="shared" ref="P102" si="49">I102+J102</f>
        <v>40</v>
      </c>
      <c r="Q102" s="194">
        <f t="shared" ref="Q102" si="50">ROUND(I102*H102,2)</f>
        <v>40</v>
      </c>
      <c r="R102" s="194">
        <f t="shared" ref="R102" si="51">ROUND(J102*H102,2)</f>
        <v>0</v>
      </c>
      <c r="S102" s="195">
        <v>7</v>
      </c>
      <c r="T102" s="195">
        <f t="shared" ref="T102" si="52">S102*H102</f>
        <v>7</v>
      </c>
      <c r="U102" s="195">
        <v>7</v>
      </c>
      <c r="V102" s="195">
        <f t="shared" ref="V102" si="53">U102*H102</f>
        <v>7</v>
      </c>
      <c r="W102" s="195">
        <v>7</v>
      </c>
      <c r="X102" s="195">
        <f t="shared" ref="X102" si="54">W102*H102</f>
        <v>7</v>
      </c>
      <c r="Y102" s="196" t="s">
        <v>1</v>
      </c>
      <c r="Z102" s="213">
        <f t="shared" ref="Z102" si="55">SUM((AA102/K102-1)*100)</f>
        <v>3.0000000000000027</v>
      </c>
      <c r="AA102" s="217">
        <v>41.2</v>
      </c>
      <c r="AR102" s="11" t="s">
        <v>208</v>
      </c>
      <c r="AT102" s="11" t="s">
        <v>244</v>
      </c>
      <c r="AU102" s="11" t="s">
        <v>71</v>
      </c>
      <c r="AY102" s="11" t="s">
        <v>130</v>
      </c>
      <c r="BE102" s="164">
        <f>IF(O102="základní",K102,0)</f>
        <v>40</v>
      </c>
      <c r="BF102" s="164">
        <f>IF(O102="snížená",K102,0)</f>
        <v>0</v>
      </c>
      <c r="BG102" s="164">
        <f>IF(O102="zákl. přenesená",K102,0)</f>
        <v>0</v>
      </c>
      <c r="BH102" s="164">
        <f>IF(O102="sníž. přenesená",K102,0)</f>
        <v>0</v>
      </c>
      <c r="BI102" s="164">
        <f>IF(O102="nulová",K102,0)</f>
        <v>0</v>
      </c>
      <c r="BJ102" s="11" t="s">
        <v>79</v>
      </c>
      <c r="BK102" s="164">
        <f>ROUND(P102*H102,2)</f>
        <v>40</v>
      </c>
      <c r="BL102" s="11" t="s">
        <v>129</v>
      </c>
      <c r="BM102" s="11" t="s">
        <v>1286</v>
      </c>
    </row>
    <row r="103" spans="2:65" s="1" customFormat="1">
      <c r="B103" s="27"/>
      <c r="C103" s="28"/>
      <c r="D103" s="165" t="s">
        <v>139</v>
      </c>
      <c r="E103" s="28"/>
      <c r="F103" s="166" t="s">
        <v>1285</v>
      </c>
      <c r="G103" s="28"/>
      <c r="H103" s="28"/>
      <c r="I103" s="28"/>
      <c r="J103" s="28"/>
      <c r="K103" s="28"/>
      <c r="L103" s="28"/>
      <c r="M103" s="181"/>
      <c r="N103" s="192"/>
      <c r="O103" s="193"/>
      <c r="P103" s="194"/>
      <c r="Q103" s="194"/>
      <c r="R103" s="194"/>
      <c r="S103" s="195"/>
      <c r="T103" s="195"/>
      <c r="U103" s="195"/>
      <c r="V103" s="195"/>
      <c r="W103" s="195"/>
      <c r="X103" s="195"/>
      <c r="Y103" s="196"/>
      <c r="Z103" s="213"/>
      <c r="AA103" s="217"/>
      <c r="AT103" s="11" t="s">
        <v>139</v>
      </c>
      <c r="AU103" s="11" t="s">
        <v>71</v>
      </c>
    </row>
    <row r="104" spans="2:65" s="1" customFormat="1" ht="22.5" customHeight="1">
      <c r="B104" s="27"/>
      <c r="C104" s="168" t="s">
        <v>213</v>
      </c>
      <c r="D104" s="168" t="s">
        <v>244</v>
      </c>
      <c r="E104" s="169" t="s">
        <v>1287</v>
      </c>
      <c r="F104" s="170" t="s">
        <v>1288</v>
      </c>
      <c r="G104" s="171" t="s">
        <v>135</v>
      </c>
      <c r="H104" s="172">
        <v>1</v>
      </c>
      <c r="I104" s="173">
        <v>99</v>
      </c>
      <c r="J104" s="174"/>
      <c r="K104" s="173">
        <f>ROUND(P104*H104,2)</f>
        <v>99</v>
      </c>
      <c r="L104" s="170" t="s">
        <v>136</v>
      </c>
      <c r="M104" s="181" t="str">
        <f t="shared" ref="M104" si="56">IF(K104&gt;AA104,"Cena shodná","Cena zvýšena o")</f>
        <v>Cena zvýšena o</v>
      </c>
      <c r="N104" s="192" t="s">
        <v>1</v>
      </c>
      <c r="O104" s="193" t="s">
        <v>40</v>
      </c>
      <c r="P104" s="194">
        <f t="shared" ref="P104" si="57">I104+J104</f>
        <v>99</v>
      </c>
      <c r="Q104" s="194">
        <f t="shared" ref="Q104" si="58">ROUND(I104*H104,2)</f>
        <v>99</v>
      </c>
      <c r="R104" s="194">
        <f t="shared" ref="R104" si="59">ROUND(J104*H104,2)</f>
        <v>0</v>
      </c>
      <c r="S104" s="195">
        <v>8</v>
      </c>
      <c r="T104" s="195">
        <f t="shared" ref="T104" si="60">S104*H104</f>
        <v>8</v>
      </c>
      <c r="U104" s="195">
        <v>8</v>
      </c>
      <c r="V104" s="195">
        <f t="shared" ref="V104" si="61">U104*H104</f>
        <v>8</v>
      </c>
      <c r="W104" s="195">
        <v>8</v>
      </c>
      <c r="X104" s="195">
        <f t="shared" ref="X104" si="62">W104*H104</f>
        <v>8</v>
      </c>
      <c r="Y104" s="196" t="s">
        <v>1</v>
      </c>
      <c r="Z104" s="213">
        <f t="shared" ref="Z104" si="63">SUM((AA104/K104-1)*100)</f>
        <v>3.0000000000000027</v>
      </c>
      <c r="AA104" s="217">
        <v>101.97</v>
      </c>
      <c r="AR104" s="11" t="s">
        <v>208</v>
      </c>
      <c r="AT104" s="11" t="s">
        <v>244</v>
      </c>
      <c r="AU104" s="11" t="s">
        <v>71</v>
      </c>
      <c r="AY104" s="11" t="s">
        <v>130</v>
      </c>
      <c r="BE104" s="164">
        <f>IF(O104="základní",K104,0)</f>
        <v>99</v>
      </c>
      <c r="BF104" s="164">
        <f>IF(O104="snížená",K104,0)</f>
        <v>0</v>
      </c>
      <c r="BG104" s="164">
        <f>IF(O104="zákl. přenesená",K104,0)</f>
        <v>0</v>
      </c>
      <c r="BH104" s="164">
        <f>IF(O104="sníž. přenesená",K104,0)</f>
        <v>0</v>
      </c>
      <c r="BI104" s="164">
        <f>IF(O104="nulová",K104,0)</f>
        <v>0</v>
      </c>
      <c r="BJ104" s="11" t="s">
        <v>79</v>
      </c>
      <c r="BK104" s="164">
        <f>ROUND(P104*H104,2)</f>
        <v>99</v>
      </c>
      <c r="BL104" s="11" t="s">
        <v>129</v>
      </c>
      <c r="BM104" s="11" t="s">
        <v>1289</v>
      </c>
    </row>
    <row r="105" spans="2:65" s="1" customFormat="1">
      <c r="B105" s="27"/>
      <c r="C105" s="28"/>
      <c r="D105" s="165" t="s">
        <v>139</v>
      </c>
      <c r="E105" s="28"/>
      <c r="F105" s="166" t="s">
        <v>1288</v>
      </c>
      <c r="G105" s="28"/>
      <c r="H105" s="28"/>
      <c r="I105" s="28"/>
      <c r="J105" s="28"/>
      <c r="K105" s="28"/>
      <c r="L105" s="28"/>
      <c r="M105" s="181"/>
      <c r="N105" s="192"/>
      <c r="O105" s="193"/>
      <c r="P105" s="194"/>
      <c r="Q105" s="194"/>
      <c r="R105" s="194"/>
      <c r="S105" s="195"/>
      <c r="T105" s="195"/>
      <c r="U105" s="195"/>
      <c r="V105" s="195"/>
      <c r="W105" s="195"/>
      <c r="X105" s="195"/>
      <c r="Y105" s="196"/>
      <c r="Z105" s="213"/>
      <c r="AA105" s="217"/>
      <c r="AT105" s="11" t="s">
        <v>139</v>
      </c>
      <c r="AU105" s="11" t="s">
        <v>71</v>
      </c>
    </row>
    <row r="106" spans="2:65" s="1" customFormat="1" ht="22.5" customHeight="1">
      <c r="B106" s="27"/>
      <c r="C106" s="168" t="s">
        <v>218</v>
      </c>
      <c r="D106" s="168" t="s">
        <v>244</v>
      </c>
      <c r="E106" s="169" t="s">
        <v>1290</v>
      </c>
      <c r="F106" s="170" t="s">
        <v>1291</v>
      </c>
      <c r="G106" s="171" t="s">
        <v>135</v>
      </c>
      <c r="H106" s="172">
        <v>1</v>
      </c>
      <c r="I106" s="173">
        <v>97</v>
      </c>
      <c r="J106" s="174"/>
      <c r="K106" s="173">
        <f>ROUND(P106*H106,2)</f>
        <v>97</v>
      </c>
      <c r="L106" s="170" t="s">
        <v>136</v>
      </c>
      <c r="M106" s="181" t="str">
        <f t="shared" ref="M106" si="64">IF(K106&gt;AA106,"Cena shodná","Cena zvýšena o")</f>
        <v>Cena zvýšena o</v>
      </c>
      <c r="N106" s="192" t="s">
        <v>1</v>
      </c>
      <c r="O106" s="193" t="s">
        <v>40</v>
      </c>
      <c r="P106" s="194">
        <f t="shared" ref="P106" si="65">I106+J106</f>
        <v>97</v>
      </c>
      <c r="Q106" s="194">
        <f t="shared" ref="Q106" si="66">ROUND(I106*H106,2)</f>
        <v>97</v>
      </c>
      <c r="R106" s="194">
        <f t="shared" ref="R106" si="67">ROUND(J106*H106,2)</f>
        <v>0</v>
      </c>
      <c r="S106" s="195">
        <v>9</v>
      </c>
      <c r="T106" s="195">
        <f t="shared" ref="T106" si="68">S106*H106</f>
        <v>9</v>
      </c>
      <c r="U106" s="195">
        <v>9</v>
      </c>
      <c r="V106" s="195">
        <f t="shared" ref="V106" si="69">U106*H106</f>
        <v>9</v>
      </c>
      <c r="W106" s="195">
        <v>9</v>
      </c>
      <c r="X106" s="195">
        <f t="shared" ref="X106" si="70">W106*H106</f>
        <v>9</v>
      </c>
      <c r="Y106" s="196" t="s">
        <v>1</v>
      </c>
      <c r="Z106" s="213">
        <f t="shared" ref="Z106" si="71">SUM((AA106/K106-1)*100)</f>
        <v>3.0000000000000027</v>
      </c>
      <c r="AA106" s="217">
        <v>99.91</v>
      </c>
      <c r="AR106" s="11" t="s">
        <v>208</v>
      </c>
      <c r="AT106" s="11" t="s">
        <v>244</v>
      </c>
      <c r="AU106" s="11" t="s">
        <v>71</v>
      </c>
      <c r="AY106" s="11" t="s">
        <v>130</v>
      </c>
      <c r="BE106" s="164">
        <f>IF(O106="základní",K106,0)</f>
        <v>97</v>
      </c>
      <c r="BF106" s="164">
        <f>IF(O106="snížená",K106,0)</f>
        <v>0</v>
      </c>
      <c r="BG106" s="164">
        <f>IF(O106="zákl. přenesená",K106,0)</f>
        <v>0</v>
      </c>
      <c r="BH106" s="164">
        <f>IF(O106="sníž. přenesená",K106,0)</f>
        <v>0</v>
      </c>
      <c r="BI106" s="164">
        <f>IF(O106="nulová",K106,0)</f>
        <v>0</v>
      </c>
      <c r="BJ106" s="11" t="s">
        <v>79</v>
      </c>
      <c r="BK106" s="164">
        <f>ROUND(P106*H106,2)</f>
        <v>97</v>
      </c>
      <c r="BL106" s="11" t="s">
        <v>129</v>
      </c>
      <c r="BM106" s="11" t="s">
        <v>1292</v>
      </c>
    </row>
    <row r="107" spans="2:65" s="1" customFormat="1">
      <c r="B107" s="27"/>
      <c r="C107" s="28"/>
      <c r="D107" s="165" t="s">
        <v>139</v>
      </c>
      <c r="E107" s="28"/>
      <c r="F107" s="166" t="s">
        <v>1291</v>
      </c>
      <c r="G107" s="28"/>
      <c r="H107" s="28"/>
      <c r="I107" s="28"/>
      <c r="J107" s="28"/>
      <c r="K107" s="28"/>
      <c r="L107" s="28"/>
      <c r="M107" s="181"/>
      <c r="N107" s="192"/>
      <c r="O107" s="193"/>
      <c r="P107" s="194"/>
      <c r="Q107" s="194"/>
      <c r="R107" s="194"/>
      <c r="S107" s="195"/>
      <c r="T107" s="195"/>
      <c r="U107" s="195"/>
      <c r="V107" s="195"/>
      <c r="W107" s="195"/>
      <c r="X107" s="195"/>
      <c r="Y107" s="196"/>
      <c r="Z107" s="213"/>
      <c r="AA107" s="217"/>
      <c r="AT107" s="11" t="s">
        <v>139</v>
      </c>
      <c r="AU107" s="11" t="s">
        <v>71</v>
      </c>
    </row>
    <row r="108" spans="2:65" s="1" customFormat="1" ht="22.5" customHeight="1">
      <c r="B108" s="27"/>
      <c r="C108" s="168" t="s">
        <v>223</v>
      </c>
      <c r="D108" s="168" t="s">
        <v>244</v>
      </c>
      <c r="E108" s="169" t="s">
        <v>1293</v>
      </c>
      <c r="F108" s="170" t="s">
        <v>1294</v>
      </c>
      <c r="G108" s="171" t="s">
        <v>135</v>
      </c>
      <c r="H108" s="172">
        <v>1</v>
      </c>
      <c r="I108" s="173">
        <v>97</v>
      </c>
      <c r="J108" s="174"/>
      <c r="K108" s="173">
        <f>ROUND(P108*H108,2)</f>
        <v>97</v>
      </c>
      <c r="L108" s="170" t="s">
        <v>136</v>
      </c>
      <c r="M108" s="181" t="str">
        <f t="shared" ref="M108" si="72">IF(K108&gt;AA108,"Cena shodná","Cena zvýšena o")</f>
        <v>Cena zvýšena o</v>
      </c>
      <c r="N108" s="192" t="s">
        <v>1</v>
      </c>
      <c r="O108" s="193" t="s">
        <v>40</v>
      </c>
      <c r="P108" s="194">
        <f t="shared" ref="P108" si="73">I108+J108</f>
        <v>97</v>
      </c>
      <c r="Q108" s="194">
        <f t="shared" ref="Q108" si="74">ROUND(I108*H108,2)</f>
        <v>97</v>
      </c>
      <c r="R108" s="194">
        <f t="shared" ref="R108" si="75">ROUND(J108*H108,2)</f>
        <v>0</v>
      </c>
      <c r="S108" s="195">
        <v>10</v>
      </c>
      <c r="T108" s="195">
        <f t="shared" ref="T108" si="76">S108*H108</f>
        <v>10</v>
      </c>
      <c r="U108" s="195">
        <v>10</v>
      </c>
      <c r="V108" s="195">
        <f t="shared" ref="V108" si="77">U108*H108</f>
        <v>10</v>
      </c>
      <c r="W108" s="195">
        <v>10</v>
      </c>
      <c r="X108" s="195">
        <f t="shared" ref="X108" si="78">W108*H108</f>
        <v>10</v>
      </c>
      <c r="Y108" s="196" t="s">
        <v>1</v>
      </c>
      <c r="Z108" s="213">
        <f t="shared" ref="Z108" si="79">SUM((AA108/K108-1)*100)</f>
        <v>3.0000000000000027</v>
      </c>
      <c r="AA108" s="217">
        <v>99.91</v>
      </c>
      <c r="AR108" s="11" t="s">
        <v>208</v>
      </c>
      <c r="AT108" s="11" t="s">
        <v>244</v>
      </c>
      <c r="AU108" s="11" t="s">
        <v>71</v>
      </c>
      <c r="AY108" s="11" t="s">
        <v>130</v>
      </c>
      <c r="BE108" s="164">
        <f>IF(O108="základní",K108,0)</f>
        <v>97</v>
      </c>
      <c r="BF108" s="164">
        <f>IF(O108="snížená",K108,0)</f>
        <v>0</v>
      </c>
      <c r="BG108" s="164">
        <f>IF(O108="zákl. přenesená",K108,0)</f>
        <v>0</v>
      </c>
      <c r="BH108" s="164">
        <f>IF(O108="sníž. přenesená",K108,0)</f>
        <v>0</v>
      </c>
      <c r="BI108" s="164">
        <f>IF(O108="nulová",K108,0)</f>
        <v>0</v>
      </c>
      <c r="BJ108" s="11" t="s">
        <v>79</v>
      </c>
      <c r="BK108" s="164">
        <f>ROUND(P108*H108,2)</f>
        <v>97</v>
      </c>
      <c r="BL108" s="11" t="s">
        <v>129</v>
      </c>
      <c r="BM108" s="11" t="s">
        <v>1295</v>
      </c>
    </row>
    <row r="109" spans="2:65" s="1" customFormat="1">
      <c r="B109" s="27"/>
      <c r="C109" s="28"/>
      <c r="D109" s="165" t="s">
        <v>139</v>
      </c>
      <c r="E109" s="28"/>
      <c r="F109" s="166" t="s">
        <v>1294</v>
      </c>
      <c r="G109" s="28"/>
      <c r="H109" s="28"/>
      <c r="I109" s="28"/>
      <c r="J109" s="28"/>
      <c r="K109" s="28"/>
      <c r="L109" s="28"/>
      <c r="M109" s="181"/>
      <c r="N109" s="192"/>
      <c r="O109" s="193"/>
      <c r="P109" s="194"/>
      <c r="Q109" s="194"/>
      <c r="R109" s="194"/>
      <c r="S109" s="195"/>
      <c r="T109" s="195"/>
      <c r="U109" s="195"/>
      <c r="V109" s="195"/>
      <c r="W109" s="195"/>
      <c r="X109" s="195"/>
      <c r="Y109" s="196"/>
      <c r="Z109" s="213"/>
      <c r="AA109" s="217"/>
      <c r="AT109" s="11" t="s">
        <v>139</v>
      </c>
      <c r="AU109" s="11" t="s">
        <v>71</v>
      </c>
    </row>
    <row r="110" spans="2:65" s="1" customFormat="1" ht="22.5" customHeight="1">
      <c r="B110" s="27"/>
      <c r="C110" s="168" t="s">
        <v>228</v>
      </c>
      <c r="D110" s="168" t="s">
        <v>244</v>
      </c>
      <c r="E110" s="169" t="s">
        <v>1296</v>
      </c>
      <c r="F110" s="170" t="s">
        <v>1297</v>
      </c>
      <c r="G110" s="171" t="s">
        <v>135</v>
      </c>
      <c r="H110" s="172">
        <v>1</v>
      </c>
      <c r="I110" s="173">
        <v>1260</v>
      </c>
      <c r="J110" s="174"/>
      <c r="K110" s="173">
        <f>ROUND(P110*H110,2)</f>
        <v>1260</v>
      </c>
      <c r="L110" s="170" t="s">
        <v>136</v>
      </c>
      <c r="M110" s="181" t="str">
        <f t="shared" ref="M110" si="80">IF(K110&gt;AA110,"Cena shodná","Cena zvýšena o")</f>
        <v>Cena zvýšena o</v>
      </c>
      <c r="N110" s="192" t="s">
        <v>1</v>
      </c>
      <c r="O110" s="193" t="s">
        <v>40</v>
      </c>
      <c r="P110" s="194">
        <f t="shared" ref="P110" si="81">I110+J110</f>
        <v>1260</v>
      </c>
      <c r="Q110" s="194">
        <f t="shared" ref="Q110" si="82">ROUND(I110*H110,2)</f>
        <v>1260</v>
      </c>
      <c r="R110" s="194">
        <f t="shared" ref="R110" si="83">ROUND(J110*H110,2)</f>
        <v>0</v>
      </c>
      <c r="S110" s="195">
        <v>11</v>
      </c>
      <c r="T110" s="195">
        <f t="shared" ref="T110" si="84">S110*H110</f>
        <v>11</v>
      </c>
      <c r="U110" s="195">
        <v>11</v>
      </c>
      <c r="V110" s="195">
        <f t="shared" ref="V110" si="85">U110*H110</f>
        <v>11</v>
      </c>
      <c r="W110" s="195">
        <v>11</v>
      </c>
      <c r="X110" s="195">
        <f t="shared" ref="X110" si="86">W110*H110</f>
        <v>11</v>
      </c>
      <c r="Y110" s="196" t="s">
        <v>1</v>
      </c>
      <c r="Z110" s="213">
        <f t="shared" ref="Z110" si="87">SUM((AA110/K110-1)*100)</f>
        <v>3.0000000000000027</v>
      </c>
      <c r="AA110" s="217">
        <v>1297.8</v>
      </c>
      <c r="AR110" s="11" t="s">
        <v>208</v>
      </c>
      <c r="AT110" s="11" t="s">
        <v>244</v>
      </c>
      <c r="AU110" s="11" t="s">
        <v>71</v>
      </c>
      <c r="AY110" s="11" t="s">
        <v>130</v>
      </c>
      <c r="BE110" s="164">
        <f>IF(O110="základní",K110,0)</f>
        <v>1260</v>
      </c>
      <c r="BF110" s="164">
        <f>IF(O110="snížená",K110,0)</f>
        <v>0</v>
      </c>
      <c r="BG110" s="164">
        <f>IF(O110="zákl. přenesená",K110,0)</f>
        <v>0</v>
      </c>
      <c r="BH110" s="164">
        <f>IF(O110="sníž. přenesená",K110,0)</f>
        <v>0</v>
      </c>
      <c r="BI110" s="164">
        <f>IF(O110="nulová",K110,0)</f>
        <v>0</v>
      </c>
      <c r="BJ110" s="11" t="s">
        <v>79</v>
      </c>
      <c r="BK110" s="164">
        <f>ROUND(P110*H110,2)</f>
        <v>1260</v>
      </c>
      <c r="BL110" s="11" t="s">
        <v>129</v>
      </c>
      <c r="BM110" s="11" t="s">
        <v>1298</v>
      </c>
    </row>
    <row r="111" spans="2:65" s="1" customFormat="1">
      <c r="B111" s="27"/>
      <c r="C111" s="28"/>
      <c r="D111" s="165" t="s">
        <v>139</v>
      </c>
      <c r="E111" s="28"/>
      <c r="F111" s="166" t="s">
        <v>1297</v>
      </c>
      <c r="G111" s="28"/>
      <c r="H111" s="28"/>
      <c r="I111" s="28"/>
      <c r="J111" s="28"/>
      <c r="K111" s="28"/>
      <c r="L111" s="28"/>
      <c r="M111" s="181"/>
      <c r="N111" s="192"/>
      <c r="O111" s="193"/>
      <c r="P111" s="194"/>
      <c r="Q111" s="194"/>
      <c r="R111" s="194"/>
      <c r="S111" s="195"/>
      <c r="T111" s="195"/>
      <c r="U111" s="195"/>
      <c r="V111" s="195"/>
      <c r="W111" s="195"/>
      <c r="X111" s="195"/>
      <c r="Y111" s="196"/>
      <c r="Z111" s="213"/>
      <c r="AA111" s="217"/>
      <c r="AT111" s="11" t="s">
        <v>139</v>
      </c>
      <c r="AU111" s="11" t="s">
        <v>71</v>
      </c>
    </row>
    <row r="112" spans="2:65" s="1" customFormat="1" ht="22.5" customHeight="1">
      <c r="B112" s="27"/>
      <c r="C112" s="168" t="s">
        <v>233</v>
      </c>
      <c r="D112" s="168" t="s">
        <v>244</v>
      </c>
      <c r="E112" s="169" t="s">
        <v>1299</v>
      </c>
      <c r="F112" s="170" t="s">
        <v>1300</v>
      </c>
      <c r="G112" s="171" t="s">
        <v>135</v>
      </c>
      <c r="H112" s="172">
        <v>1</v>
      </c>
      <c r="I112" s="173">
        <v>1050</v>
      </c>
      <c r="J112" s="174"/>
      <c r="K112" s="173">
        <f>ROUND(P112*H112,2)</f>
        <v>1050</v>
      </c>
      <c r="L112" s="170" t="s">
        <v>136</v>
      </c>
      <c r="M112" s="181" t="str">
        <f t="shared" ref="M112" si="88">IF(K112&gt;AA112,"Cena shodná","Cena zvýšena o")</f>
        <v>Cena zvýšena o</v>
      </c>
      <c r="N112" s="192" t="s">
        <v>1</v>
      </c>
      <c r="O112" s="193" t="s">
        <v>40</v>
      </c>
      <c r="P112" s="194">
        <f t="shared" ref="P112" si="89">I112+J112</f>
        <v>1050</v>
      </c>
      <c r="Q112" s="194">
        <f t="shared" ref="Q112" si="90">ROUND(I112*H112,2)</f>
        <v>1050</v>
      </c>
      <c r="R112" s="194">
        <f t="shared" ref="R112" si="91">ROUND(J112*H112,2)</f>
        <v>0</v>
      </c>
      <c r="S112" s="195">
        <v>12</v>
      </c>
      <c r="T112" s="195">
        <f t="shared" ref="T112" si="92">S112*H112</f>
        <v>12</v>
      </c>
      <c r="U112" s="195">
        <v>12</v>
      </c>
      <c r="V112" s="195">
        <f t="shared" ref="V112" si="93">U112*H112</f>
        <v>12</v>
      </c>
      <c r="W112" s="195">
        <v>12</v>
      </c>
      <c r="X112" s="195">
        <f t="shared" ref="X112" si="94">W112*H112</f>
        <v>12</v>
      </c>
      <c r="Y112" s="196" t="s">
        <v>1</v>
      </c>
      <c r="Z112" s="213">
        <f t="shared" ref="Z112" si="95">SUM((AA112/K112-1)*100)</f>
        <v>3.0000000000000027</v>
      </c>
      <c r="AA112" s="217">
        <v>1081.5</v>
      </c>
      <c r="AR112" s="11" t="s">
        <v>208</v>
      </c>
      <c r="AT112" s="11" t="s">
        <v>244</v>
      </c>
      <c r="AU112" s="11" t="s">
        <v>71</v>
      </c>
      <c r="AY112" s="11" t="s">
        <v>130</v>
      </c>
      <c r="BE112" s="164">
        <f>IF(O112="základní",K112,0)</f>
        <v>1050</v>
      </c>
      <c r="BF112" s="164">
        <f>IF(O112="snížená",K112,0)</f>
        <v>0</v>
      </c>
      <c r="BG112" s="164">
        <f>IF(O112="zákl. přenesená",K112,0)</f>
        <v>0</v>
      </c>
      <c r="BH112" s="164">
        <f>IF(O112="sníž. přenesená",K112,0)</f>
        <v>0</v>
      </c>
      <c r="BI112" s="164">
        <f>IF(O112="nulová",K112,0)</f>
        <v>0</v>
      </c>
      <c r="BJ112" s="11" t="s">
        <v>79</v>
      </c>
      <c r="BK112" s="164">
        <f>ROUND(P112*H112,2)</f>
        <v>1050</v>
      </c>
      <c r="BL112" s="11" t="s">
        <v>129</v>
      </c>
      <c r="BM112" s="11" t="s">
        <v>1301</v>
      </c>
    </row>
    <row r="113" spans="2:65" s="1" customFormat="1">
      <c r="B113" s="27"/>
      <c r="C113" s="28"/>
      <c r="D113" s="165" t="s">
        <v>139</v>
      </c>
      <c r="E113" s="28"/>
      <c r="F113" s="166" t="s">
        <v>1300</v>
      </c>
      <c r="G113" s="28"/>
      <c r="H113" s="28"/>
      <c r="I113" s="28"/>
      <c r="J113" s="28"/>
      <c r="K113" s="28"/>
      <c r="L113" s="28"/>
      <c r="M113" s="181"/>
      <c r="N113" s="192"/>
      <c r="O113" s="193"/>
      <c r="P113" s="194"/>
      <c r="Q113" s="194"/>
      <c r="R113" s="194"/>
      <c r="S113" s="195"/>
      <c r="T113" s="195"/>
      <c r="U113" s="195"/>
      <c r="V113" s="195"/>
      <c r="W113" s="195"/>
      <c r="X113" s="195"/>
      <c r="Y113" s="196"/>
      <c r="Z113" s="213"/>
      <c r="AA113" s="217"/>
      <c r="AT113" s="11" t="s">
        <v>139</v>
      </c>
      <c r="AU113" s="11" t="s">
        <v>71</v>
      </c>
    </row>
    <row r="114" spans="2:65" s="1" customFormat="1" ht="22.5" customHeight="1">
      <c r="B114" s="27"/>
      <c r="C114" s="168" t="s">
        <v>238</v>
      </c>
      <c r="D114" s="168" t="s">
        <v>244</v>
      </c>
      <c r="E114" s="169" t="s">
        <v>1302</v>
      </c>
      <c r="F114" s="170" t="s">
        <v>1303</v>
      </c>
      <c r="G114" s="171" t="s">
        <v>135</v>
      </c>
      <c r="H114" s="172">
        <v>1</v>
      </c>
      <c r="I114" s="173">
        <v>47</v>
      </c>
      <c r="J114" s="174"/>
      <c r="K114" s="173">
        <f>ROUND(P114*H114,2)</f>
        <v>47</v>
      </c>
      <c r="L114" s="170" t="s">
        <v>136</v>
      </c>
      <c r="M114" s="181" t="str">
        <f t="shared" ref="M114" si="96">IF(K114&gt;AA114,"Cena shodná","Cena zvýšena o")</f>
        <v>Cena zvýšena o</v>
      </c>
      <c r="N114" s="192" t="s">
        <v>1</v>
      </c>
      <c r="O114" s="193" t="s">
        <v>40</v>
      </c>
      <c r="P114" s="194">
        <f t="shared" ref="P114" si="97">I114+J114</f>
        <v>47</v>
      </c>
      <c r="Q114" s="194">
        <f t="shared" ref="Q114" si="98">ROUND(I114*H114,2)</f>
        <v>47</v>
      </c>
      <c r="R114" s="194">
        <f t="shared" ref="R114" si="99">ROUND(J114*H114,2)</f>
        <v>0</v>
      </c>
      <c r="S114" s="195">
        <v>13</v>
      </c>
      <c r="T114" s="195">
        <f t="shared" ref="T114" si="100">S114*H114</f>
        <v>13</v>
      </c>
      <c r="U114" s="195">
        <v>13</v>
      </c>
      <c r="V114" s="195">
        <f t="shared" ref="V114" si="101">U114*H114</f>
        <v>13</v>
      </c>
      <c r="W114" s="195">
        <v>13</v>
      </c>
      <c r="X114" s="195">
        <f t="shared" ref="X114" si="102">W114*H114</f>
        <v>13</v>
      </c>
      <c r="Y114" s="196" t="s">
        <v>1</v>
      </c>
      <c r="Z114" s="213">
        <f t="shared" ref="Z114" si="103">SUM((AA114/K114-1)*100)</f>
        <v>3.0000000000000027</v>
      </c>
      <c r="AA114" s="217">
        <v>48.41</v>
      </c>
      <c r="AR114" s="11" t="s">
        <v>208</v>
      </c>
      <c r="AT114" s="11" t="s">
        <v>244</v>
      </c>
      <c r="AU114" s="11" t="s">
        <v>71</v>
      </c>
      <c r="AY114" s="11" t="s">
        <v>130</v>
      </c>
      <c r="BE114" s="164">
        <f>IF(O114="základní",K114,0)</f>
        <v>47</v>
      </c>
      <c r="BF114" s="164">
        <f>IF(O114="snížená",K114,0)</f>
        <v>0</v>
      </c>
      <c r="BG114" s="164">
        <f>IF(O114="zákl. přenesená",K114,0)</f>
        <v>0</v>
      </c>
      <c r="BH114" s="164">
        <f>IF(O114="sníž. přenesená",K114,0)</f>
        <v>0</v>
      </c>
      <c r="BI114" s="164">
        <f>IF(O114="nulová",K114,0)</f>
        <v>0</v>
      </c>
      <c r="BJ114" s="11" t="s">
        <v>79</v>
      </c>
      <c r="BK114" s="164">
        <f>ROUND(P114*H114,2)</f>
        <v>47</v>
      </c>
      <c r="BL114" s="11" t="s">
        <v>129</v>
      </c>
      <c r="BM114" s="11" t="s">
        <v>1304</v>
      </c>
    </row>
    <row r="115" spans="2:65" s="1" customFormat="1">
      <c r="B115" s="27"/>
      <c r="C115" s="28"/>
      <c r="D115" s="165" t="s">
        <v>139</v>
      </c>
      <c r="E115" s="28"/>
      <c r="F115" s="166" t="s">
        <v>1303</v>
      </c>
      <c r="G115" s="28"/>
      <c r="H115" s="28"/>
      <c r="I115" s="28"/>
      <c r="J115" s="28"/>
      <c r="K115" s="28"/>
      <c r="L115" s="28"/>
      <c r="M115" s="181"/>
      <c r="N115" s="192"/>
      <c r="O115" s="193"/>
      <c r="P115" s="194"/>
      <c r="Q115" s="194"/>
      <c r="R115" s="194"/>
      <c r="S115" s="195"/>
      <c r="T115" s="195"/>
      <c r="U115" s="195"/>
      <c r="V115" s="195"/>
      <c r="W115" s="195"/>
      <c r="X115" s="195"/>
      <c r="Y115" s="196"/>
      <c r="Z115" s="213"/>
      <c r="AA115" s="217"/>
      <c r="AT115" s="11" t="s">
        <v>139</v>
      </c>
      <c r="AU115" s="11" t="s">
        <v>71</v>
      </c>
    </row>
    <row r="116" spans="2:65" s="1" customFormat="1" ht="22.5" customHeight="1">
      <c r="B116" s="27"/>
      <c r="C116" s="168" t="s">
        <v>9</v>
      </c>
      <c r="D116" s="168" t="s">
        <v>244</v>
      </c>
      <c r="E116" s="169" t="s">
        <v>1305</v>
      </c>
      <c r="F116" s="170" t="s">
        <v>1306</v>
      </c>
      <c r="G116" s="171" t="s">
        <v>135</v>
      </c>
      <c r="H116" s="172">
        <v>1</v>
      </c>
      <c r="I116" s="173">
        <v>1260</v>
      </c>
      <c r="J116" s="174"/>
      <c r="K116" s="173">
        <f>ROUND(P116*H116,2)</f>
        <v>1260</v>
      </c>
      <c r="L116" s="170" t="s">
        <v>136</v>
      </c>
      <c r="M116" s="181" t="str">
        <f t="shared" ref="M116" si="104">IF(K116&gt;AA116,"Cena shodná","Cena zvýšena o")</f>
        <v>Cena zvýšena o</v>
      </c>
      <c r="N116" s="192" t="s">
        <v>1</v>
      </c>
      <c r="O116" s="193" t="s">
        <v>40</v>
      </c>
      <c r="P116" s="194">
        <f t="shared" ref="P116" si="105">I116+J116</f>
        <v>1260</v>
      </c>
      <c r="Q116" s="194">
        <f t="shared" ref="Q116" si="106">ROUND(I116*H116,2)</f>
        <v>1260</v>
      </c>
      <c r="R116" s="194">
        <f t="shared" ref="R116" si="107">ROUND(J116*H116,2)</f>
        <v>0</v>
      </c>
      <c r="S116" s="195">
        <v>14</v>
      </c>
      <c r="T116" s="195">
        <f t="shared" ref="T116" si="108">S116*H116</f>
        <v>14</v>
      </c>
      <c r="U116" s="195">
        <v>14</v>
      </c>
      <c r="V116" s="195">
        <f t="shared" ref="V116" si="109">U116*H116</f>
        <v>14</v>
      </c>
      <c r="W116" s="195">
        <v>14</v>
      </c>
      <c r="X116" s="195">
        <f t="shared" ref="X116" si="110">W116*H116</f>
        <v>14</v>
      </c>
      <c r="Y116" s="196" t="s">
        <v>1</v>
      </c>
      <c r="Z116" s="213">
        <f t="shared" ref="Z116" si="111">SUM((AA116/K116-1)*100)</f>
        <v>3.0000000000000027</v>
      </c>
      <c r="AA116" s="217">
        <v>1297.8</v>
      </c>
      <c r="AR116" s="11" t="s">
        <v>208</v>
      </c>
      <c r="AT116" s="11" t="s">
        <v>244</v>
      </c>
      <c r="AU116" s="11" t="s">
        <v>71</v>
      </c>
      <c r="AY116" s="11" t="s">
        <v>130</v>
      </c>
      <c r="BE116" s="164">
        <f>IF(O116="základní",K116,0)</f>
        <v>1260</v>
      </c>
      <c r="BF116" s="164">
        <f>IF(O116="snížená",K116,0)</f>
        <v>0</v>
      </c>
      <c r="BG116" s="164">
        <f>IF(O116="zákl. přenesená",K116,0)</f>
        <v>0</v>
      </c>
      <c r="BH116" s="164">
        <f>IF(O116="sníž. přenesená",K116,0)</f>
        <v>0</v>
      </c>
      <c r="BI116" s="164">
        <f>IF(O116="nulová",K116,0)</f>
        <v>0</v>
      </c>
      <c r="BJ116" s="11" t="s">
        <v>79</v>
      </c>
      <c r="BK116" s="164">
        <f>ROUND(P116*H116,2)</f>
        <v>1260</v>
      </c>
      <c r="BL116" s="11" t="s">
        <v>129</v>
      </c>
      <c r="BM116" s="11" t="s">
        <v>1307</v>
      </c>
    </row>
    <row r="117" spans="2:65" s="1" customFormat="1">
      <c r="B117" s="27"/>
      <c r="C117" s="28"/>
      <c r="D117" s="165" t="s">
        <v>139</v>
      </c>
      <c r="E117" s="28"/>
      <c r="F117" s="166" t="s">
        <v>1306</v>
      </c>
      <c r="G117" s="28"/>
      <c r="H117" s="28"/>
      <c r="I117" s="28"/>
      <c r="J117" s="28"/>
      <c r="K117" s="28"/>
      <c r="L117" s="28"/>
      <c r="M117" s="181"/>
      <c r="N117" s="192"/>
      <c r="O117" s="193"/>
      <c r="P117" s="194"/>
      <c r="Q117" s="194"/>
      <c r="R117" s="194"/>
      <c r="S117" s="195"/>
      <c r="T117" s="195"/>
      <c r="U117" s="195"/>
      <c r="V117" s="195"/>
      <c r="W117" s="195"/>
      <c r="X117" s="195"/>
      <c r="Y117" s="196"/>
      <c r="Z117" s="213"/>
      <c r="AA117" s="217"/>
      <c r="AT117" s="11" t="s">
        <v>139</v>
      </c>
      <c r="AU117" s="11" t="s">
        <v>71</v>
      </c>
    </row>
    <row r="118" spans="2:65" s="1" customFormat="1" ht="22.5" customHeight="1">
      <c r="B118" s="27"/>
      <c r="C118" s="168" t="s">
        <v>252</v>
      </c>
      <c r="D118" s="168" t="s">
        <v>244</v>
      </c>
      <c r="E118" s="169" t="s">
        <v>1308</v>
      </c>
      <c r="F118" s="170" t="s">
        <v>1309</v>
      </c>
      <c r="G118" s="171" t="s">
        <v>135</v>
      </c>
      <c r="H118" s="172">
        <v>1</v>
      </c>
      <c r="I118" s="173">
        <v>1260</v>
      </c>
      <c r="J118" s="174"/>
      <c r="K118" s="173">
        <f>ROUND(P118*H118,2)</f>
        <v>1260</v>
      </c>
      <c r="L118" s="170" t="s">
        <v>136</v>
      </c>
      <c r="M118" s="181" t="str">
        <f t="shared" ref="M118" si="112">IF(K118&gt;AA118,"Cena shodná","Cena zvýšena o")</f>
        <v>Cena zvýšena o</v>
      </c>
      <c r="N118" s="192" t="s">
        <v>1</v>
      </c>
      <c r="O118" s="193" t="s">
        <v>40</v>
      </c>
      <c r="P118" s="194">
        <f t="shared" ref="P118" si="113">I118+J118</f>
        <v>1260</v>
      </c>
      <c r="Q118" s="194">
        <f t="shared" ref="Q118" si="114">ROUND(I118*H118,2)</f>
        <v>1260</v>
      </c>
      <c r="R118" s="194">
        <f t="shared" ref="R118" si="115">ROUND(J118*H118,2)</f>
        <v>0</v>
      </c>
      <c r="S118" s="195">
        <v>15</v>
      </c>
      <c r="T118" s="195">
        <f t="shared" ref="T118" si="116">S118*H118</f>
        <v>15</v>
      </c>
      <c r="U118" s="195">
        <v>15</v>
      </c>
      <c r="V118" s="195">
        <f t="shared" ref="V118" si="117">U118*H118</f>
        <v>15</v>
      </c>
      <c r="W118" s="195">
        <v>15</v>
      </c>
      <c r="X118" s="195">
        <f t="shared" ref="X118" si="118">W118*H118</f>
        <v>15</v>
      </c>
      <c r="Y118" s="196" t="s">
        <v>1</v>
      </c>
      <c r="Z118" s="213">
        <f t="shared" ref="Z118" si="119">SUM((AA118/K118-1)*100)</f>
        <v>3.0000000000000027</v>
      </c>
      <c r="AA118" s="217">
        <v>1297.8</v>
      </c>
      <c r="AR118" s="11" t="s">
        <v>208</v>
      </c>
      <c r="AT118" s="11" t="s">
        <v>244</v>
      </c>
      <c r="AU118" s="11" t="s">
        <v>71</v>
      </c>
      <c r="AY118" s="11" t="s">
        <v>130</v>
      </c>
      <c r="BE118" s="164">
        <f>IF(O118="základní",K118,0)</f>
        <v>1260</v>
      </c>
      <c r="BF118" s="164">
        <f>IF(O118="snížená",K118,0)</f>
        <v>0</v>
      </c>
      <c r="BG118" s="164">
        <f>IF(O118="zákl. přenesená",K118,0)</f>
        <v>0</v>
      </c>
      <c r="BH118" s="164">
        <f>IF(O118="sníž. přenesená",K118,0)</f>
        <v>0</v>
      </c>
      <c r="BI118" s="164">
        <f>IF(O118="nulová",K118,0)</f>
        <v>0</v>
      </c>
      <c r="BJ118" s="11" t="s">
        <v>79</v>
      </c>
      <c r="BK118" s="164">
        <f>ROUND(P118*H118,2)</f>
        <v>1260</v>
      </c>
      <c r="BL118" s="11" t="s">
        <v>129</v>
      </c>
      <c r="BM118" s="11" t="s">
        <v>1310</v>
      </c>
    </row>
    <row r="119" spans="2:65" s="1" customFormat="1">
      <c r="B119" s="27"/>
      <c r="C119" s="28"/>
      <c r="D119" s="165" t="s">
        <v>139</v>
      </c>
      <c r="E119" s="28"/>
      <c r="F119" s="166" t="s">
        <v>1309</v>
      </c>
      <c r="G119" s="28"/>
      <c r="H119" s="28"/>
      <c r="I119" s="28"/>
      <c r="J119" s="28"/>
      <c r="K119" s="28"/>
      <c r="L119" s="28"/>
      <c r="M119" s="181"/>
      <c r="N119" s="192"/>
      <c r="O119" s="193"/>
      <c r="P119" s="194"/>
      <c r="Q119" s="194"/>
      <c r="R119" s="194"/>
      <c r="S119" s="195"/>
      <c r="T119" s="195"/>
      <c r="U119" s="195"/>
      <c r="V119" s="195"/>
      <c r="W119" s="195"/>
      <c r="X119" s="195"/>
      <c r="Y119" s="196"/>
      <c r="Z119" s="213"/>
      <c r="AA119" s="217"/>
      <c r="AT119" s="11" t="s">
        <v>139</v>
      </c>
      <c r="AU119" s="11" t="s">
        <v>71</v>
      </c>
    </row>
    <row r="120" spans="2:65" s="1" customFormat="1" ht="22.5" customHeight="1">
      <c r="B120" s="27"/>
      <c r="C120" s="168" t="s">
        <v>257</v>
      </c>
      <c r="D120" s="168" t="s">
        <v>244</v>
      </c>
      <c r="E120" s="169" t="s">
        <v>1311</v>
      </c>
      <c r="F120" s="170" t="s">
        <v>1312</v>
      </c>
      <c r="G120" s="171" t="s">
        <v>135</v>
      </c>
      <c r="H120" s="172">
        <v>1</v>
      </c>
      <c r="I120" s="173">
        <v>2300</v>
      </c>
      <c r="J120" s="174"/>
      <c r="K120" s="173">
        <f>ROUND(P120*H120,2)</f>
        <v>2300</v>
      </c>
      <c r="L120" s="170" t="s">
        <v>136</v>
      </c>
      <c r="M120" s="181" t="str">
        <f t="shared" ref="M120" si="120">IF(K120&gt;AA120,"Cena shodná","Cena zvýšena o")</f>
        <v>Cena zvýšena o</v>
      </c>
      <c r="N120" s="192" t="s">
        <v>1</v>
      </c>
      <c r="O120" s="193" t="s">
        <v>40</v>
      </c>
      <c r="P120" s="194">
        <f t="shared" ref="P120" si="121">I120+J120</f>
        <v>2300</v>
      </c>
      <c r="Q120" s="194">
        <f t="shared" ref="Q120" si="122">ROUND(I120*H120,2)</f>
        <v>2300</v>
      </c>
      <c r="R120" s="194">
        <f t="shared" ref="R120" si="123">ROUND(J120*H120,2)</f>
        <v>0</v>
      </c>
      <c r="S120" s="195">
        <v>16</v>
      </c>
      <c r="T120" s="195">
        <f t="shared" ref="T120" si="124">S120*H120</f>
        <v>16</v>
      </c>
      <c r="U120" s="195">
        <v>16</v>
      </c>
      <c r="V120" s="195">
        <f t="shared" ref="V120" si="125">U120*H120</f>
        <v>16</v>
      </c>
      <c r="W120" s="195">
        <v>16</v>
      </c>
      <c r="X120" s="195">
        <f t="shared" ref="X120" si="126">W120*H120</f>
        <v>16</v>
      </c>
      <c r="Y120" s="196" t="s">
        <v>1</v>
      </c>
      <c r="Z120" s="213">
        <f t="shared" ref="Z120" si="127">SUM((AA120/K120-1)*100)</f>
        <v>3.0000000000000027</v>
      </c>
      <c r="AA120" s="217">
        <v>2369</v>
      </c>
      <c r="AR120" s="11" t="s">
        <v>208</v>
      </c>
      <c r="AT120" s="11" t="s">
        <v>244</v>
      </c>
      <c r="AU120" s="11" t="s">
        <v>71</v>
      </c>
      <c r="AY120" s="11" t="s">
        <v>130</v>
      </c>
      <c r="BE120" s="164">
        <f>IF(O120="základní",K120,0)</f>
        <v>2300</v>
      </c>
      <c r="BF120" s="164">
        <f>IF(O120="snížená",K120,0)</f>
        <v>0</v>
      </c>
      <c r="BG120" s="164">
        <f>IF(O120="zákl. přenesená",K120,0)</f>
        <v>0</v>
      </c>
      <c r="BH120" s="164">
        <f>IF(O120="sníž. přenesená",K120,0)</f>
        <v>0</v>
      </c>
      <c r="BI120" s="164">
        <f>IF(O120="nulová",K120,0)</f>
        <v>0</v>
      </c>
      <c r="BJ120" s="11" t="s">
        <v>79</v>
      </c>
      <c r="BK120" s="164">
        <f>ROUND(P120*H120,2)</f>
        <v>2300</v>
      </c>
      <c r="BL120" s="11" t="s">
        <v>129</v>
      </c>
      <c r="BM120" s="11" t="s">
        <v>1313</v>
      </c>
    </row>
    <row r="121" spans="2:65" s="1" customFormat="1">
      <c r="B121" s="27"/>
      <c r="C121" s="28"/>
      <c r="D121" s="165" t="s">
        <v>139</v>
      </c>
      <c r="E121" s="28"/>
      <c r="F121" s="166" t="s">
        <v>1312</v>
      </c>
      <c r="G121" s="28"/>
      <c r="H121" s="28"/>
      <c r="I121" s="28"/>
      <c r="J121" s="28"/>
      <c r="K121" s="28"/>
      <c r="L121" s="28"/>
      <c r="M121" s="181"/>
      <c r="N121" s="192"/>
      <c r="O121" s="193"/>
      <c r="P121" s="194"/>
      <c r="Q121" s="194"/>
      <c r="R121" s="194"/>
      <c r="S121" s="195"/>
      <c r="T121" s="195"/>
      <c r="U121" s="195"/>
      <c r="V121" s="195"/>
      <c r="W121" s="195"/>
      <c r="X121" s="195"/>
      <c r="Y121" s="196"/>
      <c r="Z121" s="213"/>
      <c r="AA121" s="217"/>
      <c r="AT121" s="11" t="s">
        <v>139</v>
      </c>
      <c r="AU121" s="11" t="s">
        <v>71</v>
      </c>
    </row>
    <row r="122" spans="2:65" s="1" customFormat="1" ht="22.5" customHeight="1">
      <c r="B122" s="27"/>
      <c r="C122" s="168" t="s">
        <v>262</v>
      </c>
      <c r="D122" s="168" t="s">
        <v>244</v>
      </c>
      <c r="E122" s="169" t="s">
        <v>1314</v>
      </c>
      <c r="F122" s="170" t="s">
        <v>1315</v>
      </c>
      <c r="G122" s="171" t="s">
        <v>135</v>
      </c>
      <c r="H122" s="172">
        <v>1</v>
      </c>
      <c r="I122" s="173">
        <v>951</v>
      </c>
      <c r="J122" s="174"/>
      <c r="K122" s="173">
        <f>ROUND(P122*H122,2)</f>
        <v>951</v>
      </c>
      <c r="L122" s="170" t="s">
        <v>136</v>
      </c>
      <c r="M122" s="181" t="str">
        <f t="shared" ref="M122" si="128">IF(K122&gt;AA122,"Cena shodná","Cena zvýšena o")</f>
        <v>Cena zvýšena o</v>
      </c>
      <c r="N122" s="192" t="s">
        <v>1</v>
      </c>
      <c r="O122" s="193" t="s">
        <v>40</v>
      </c>
      <c r="P122" s="194">
        <f t="shared" ref="P122" si="129">I122+J122</f>
        <v>951</v>
      </c>
      <c r="Q122" s="194">
        <f t="shared" ref="Q122" si="130">ROUND(I122*H122,2)</f>
        <v>951</v>
      </c>
      <c r="R122" s="194">
        <f t="shared" ref="R122" si="131">ROUND(J122*H122,2)</f>
        <v>0</v>
      </c>
      <c r="S122" s="195">
        <v>17</v>
      </c>
      <c r="T122" s="195">
        <f t="shared" ref="T122" si="132">S122*H122</f>
        <v>17</v>
      </c>
      <c r="U122" s="195">
        <v>17</v>
      </c>
      <c r="V122" s="195">
        <f t="shared" ref="V122" si="133">U122*H122</f>
        <v>17</v>
      </c>
      <c r="W122" s="195">
        <v>17</v>
      </c>
      <c r="X122" s="195">
        <f t="shared" ref="X122" si="134">W122*H122</f>
        <v>17</v>
      </c>
      <c r="Y122" s="196" t="s">
        <v>1</v>
      </c>
      <c r="Z122" s="213">
        <f t="shared" ref="Z122" si="135">SUM((AA122/K122-1)*100)</f>
        <v>3.0000000000000027</v>
      </c>
      <c r="AA122" s="217">
        <v>979.53</v>
      </c>
      <c r="AR122" s="11" t="s">
        <v>208</v>
      </c>
      <c r="AT122" s="11" t="s">
        <v>244</v>
      </c>
      <c r="AU122" s="11" t="s">
        <v>71</v>
      </c>
      <c r="AY122" s="11" t="s">
        <v>130</v>
      </c>
      <c r="BE122" s="164">
        <f>IF(O122="základní",K122,0)</f>
        <v>951</v>
      </c>
      <c r="BF122" s="164">
        <f>IF(O122="snížená",K122,0)</f>
        <v>0</v>
      </c>
      <c r="BG122" s="164">
        <f>IF(O122="zákl. přenesená",K122,0)</f>
        <v>0</v>
      </c>
      <c r="BH122" s="164">
        <f>IF(O122="sníž. přenesená",K122,0)</f>
        <v>0</v>
      </c>
      <c r="BI122" s="164">
        <f>IF(O122="nulová",K122,0)</f>
        <v>0</v>
      </c>
      <c r="BJ122" s="11" t="s">
        <v>79</v>
      </c>
      <c r="BK122" s="164">
        <f>ROUND(P122*H122,2)</f>
        <v>951</v>
      </c>
      <c r="BL122" s="11" t="s">
        <v>129</v>
      </c>
      <c r="BM122" s="11" t="s">
        <v>1316</v>
      </c>
    </row>
    <row r="123" spans="2:65" s="1" customFormat="1">
      <c r="B123" s="27"/>
      <c r="C123" s="28"/>
      <c r="D123" s="165" t="s">
        <v>139</v>
      </c>
      <c r="E123" s="28"/>
      <c r="F123" s="166" t="s">
        <v>1315</v>
      </c>
      <c r="G123" s="28"/>
      <c r="H123" s="28"/>
      <c r="I123" s="28"/>
      <c r="J123" s="28"/>
      <c r="K123" s="28"/>
      <c r="L123" s="28"/>
      <c r="M123" s="181"/>
      <c r="N123" s="192"/>
      <c r="O123" s="193"/>
      <c r="P123" s="194"/>
      <c r="Q123" s="194"/>
      <c r="R123" s="194"/>
      <c r="S123" s="195"/>
      <c r="T123" s="195"/>
      <c r="U123" s="195"/>
      <c r="V123" s="195"/>
      <c r="W123" s="195"/>
      <c r="X123" s="195"/>
      <c r="Y123" s="196"/>
      <c r="Z123" s="213"/>
      <c r="AA123" s="217"/>
      <c r="AT123" s="11" t="s">
        <v>139</v>
      </c>
      <c r="AU123" s="11" t="s">
        <v>71</v>
      </c>
    </row>
    <row r="124" spans="2:65" s="1" customFormat="1" ht="22.5" customHeight="1">
      <c r="B124" s="27"/>
      <c r="C124" s="168" t="s">
        <v>267</v>
      </c>
      <c r="D124" s="168" t="s">
        <v>244</v>
      </c>
      <c r="E124" s="169" t="s">
        <v>1317</v>
      </c>
      <c r="F124" s="170" t="s">
        <v>1318</v>
      </c>
      <c r="G124" s="171" t="s">
        <v>135</v>
      </c>
      <c r="H124" s="172">
        <v>1</v>
      </c>
      <c r="I124" s="173">
        <v>934</v>
      </c>
      <c r="J124" s="174"/>
      <c r="K124" s="173">
        <f>ROUND(P124*H124,2)</f>
        <v>934</v>
      </c>
      <c r="L124" s="170" t="s">
        <v>136</v>
      </c>
      <c r="M124" s="181" t="str">
        <f t="shared" ref="M124" si="136">IF(K124&gt;AA124,"Cena shodná","Cena zvýšena o")</f>
        <v>Cena zvýšena o</v>
      </c>
      <c r="N124" s="192" t="s">
        <v>1</v>
      </c>
      <c r="O124" s="193" t="s">
        <v>40</v>
      </c>
      <c r="P124" s="194">
        <f t="shared" ref="P124" si="137">I124+J124</f>
        <v>934</v>
      </c>
      <c r="Q124" s="194">
        <f t="shared" ref="Q124" si="138">ROUND(I124*H124,2)</f>
        <v>934</v>
      </c>
      <c r="R124" s="194">
        <f t="shared" ref="R124" si="139">ROUND(J124*H124,2)</f>
        <v>0</v>
      </c>
      <c r="S124" s="195">
        <v>18</v>
      </c>
      <c r="T124" s="195">
        <f t="shared" ref="T124" si="140">S124*H124</f>
        <v>18</v>
      </c>
      <c r="U124" s="195">
        <v>18</v>
      </c>
      <c r="V124" s="195">
        <f t="shared" ref="V124" si="141">U124*H124</f>
        <v>18</v>
      </c>
      <c r="W124" s="195">
        <v>18</v>
      </c>
      <c r="X124" s="195">
        <f t="shared" ref="X124" si="142">W124*H124</f>
        <v>18</v>
      </c>
      <c r="Y124" s="196" t="s">
        <v>1</v>
      </c>
      <c r="Z124" s="213">
        <f t="shared" ref="Z124" si="143">SUM((AA124/K124-1)*100)</f>
        <v>3.0000000000000027</v>
      </c>
      <c r="AA124" s="217">
        <v>962.02</v>
      </c>
      <c r="AR124" s="11" t="s">
        <v>208</v>
      </c>
      <c r="AT124" s="11" t="s">
        <v>244</v>
      </c>
      <c r="AU124" s="11" t="s">
        <v>71</v>
      </c>
      <c r="AY124" s="11" t="s">
        <v>130</v>
      </c>
      <c r="BE124" s="164">
        <f>IF(O124="základní",K124,0)</f>
        <v>934</v>
      </c>
      <c r="BF124" s="164">
        <f>IF(O124="snížená",K124,0)</f>
        <v>0</v>
      </c>
      <c r="BG124" s="164">
        <f>IF(O124="zákl. přenesená",K124,0)</f>
        <v>0</v>
      </c>
      <c r="BH124" s="164">
        <f>IF(O124="sníž. přenesená",K124,0)</f>
        <v>0</v>
      </c>
      <c r="BI124" s="164">
        <f>IF(O124="nulová",K124,0)</f>
        <v>0</v>
      </c>
      <c r="BJ124" s="11" t="s">
        <v>79</v>
      </c>
      <c r="BK124" s="164">
        <f>ROUND(P124*H124,2)</f>
        <v>934</v>
      </c>
      <c r="BL124" s="11" t="s">
        <v>129</v>
      </c>
      <c r="BM124" s="11" t="s">
        <v>1319</v>
      </c>
    </row>
    <row r="125" spans="2:65" s="1" customFormat="1">
      <c r="B125" s="27"/>
      <c r="C125" s="28"/>
      <c r="D125" s="165" t="s">
        <v>139</v>
      </c>
      <c r="E125" s="28"/>
      <c r="F125" s="166" t="s">
        <v>1318</v>
      </c>
      <c r="G125" s="28"/>
      <c r="H125" s="28"/>
      <c r="I125" s="28"/>
      <c r="J125" s="28"/>
      <c r="K125" s="28"/>
      <c r="L125" s="28"/>
      <c r="M125" s="181"/>
      <c r="N125" s="192"/>
      <c r="O125" s="193"/>
      <c r="P125" s="194"/>
      <c r="Q125" s="194"/>
      <c r="R125" s="194"/>
      <c r="S125" s="195"/>
      <c r="T125" s="195"/>
      <c r="U125" s="195"/>
      <c r="V125" s="195"/>
      <c r="W125" s="195"/>
      <c r="X125" s="195"/>
      <c r="Y125" s="196"/>
      <c r="Z125" s="213"/>
      <c r="AA125" s="217"/>
      <c r="AT125" s="11" t="s">
        <v>139</v>
      </c>
      <c r="AU125" s="11" t="s">
        <v>71</v>
      </c>
    </row>
    <row r="126" spans="2:65" s="1" customFormat="1" ht="22.5" customHeight="1">
      <c r="B126" s="27"/>
      <c r="C126" s="168" t="s">
        <v>272</v>
      </c>
      <c r="D126" s="168" t="s">
        <v>244</v>
      </c>
      <c r="E126" s="169" t="s">
        <v>1320</v>
      </c>
      <c r="F126" s="170" t="s">
        <v>1321</v>
      </c>
      <c r="G126" s="171" t="s">
        <v>135</v>
      </c>
      <c r="H126" s="172">
        <v>1</v>
      </c>
      <c r="I126" s="173">
        <v>2070</v>
      </c>
      <c r="J126" s="174"/>
      <c r="K126" s="173">
        <f>ROUND(P126*H126,2)</f>
        <v>2070</v>
      </c>
      <c r="L126" s="170" t="s">
        <v>136</v>
      </c>
      <c r="M126" s="181" t="str">
        <f t="shared" ref="M126" si="144">IF(K126&gt;AA126,"Cena shodná","Cena zvýšena o")</f>
        <v>Cena zvýšena o</v>
      </c>
      <c r="N126" s="192" t="s">
        <v>1</v>
      </c>
      <c r="O126" s="193" t="s">
        <v>40</v>
      </c>
      <c r="P126" s="194">
        <f t="shared" ref="P126" si="145">I126+J126</f>
        <v>2070</v>
      </c>
      <c r="Q126" s="194">
        <f t="shared" ref="Q126" si="146">ROUND(I126*H126,2)</f>
        <v>2070</v>
      </c>
      <c r="R126" s="194">
        <f t="shared" ref="R126" si="147">ROUND(J126*H126,2)</f>
        <v>0</v>
      </c>
      <c r="S126" s="195">
        <v>19</v>
      </c>
      <c r="T126" s="195">
        <f t="shared" ref="T126" si="148">S126*H126</f>
        <v>19</v>
      </c>
      <c r="U126" s="195">
        <v>19</v>
      </c>
      <c r="V126" s="195">
        <f t="shared" ref="V126" si="149">U126*H126</f>
        <v>19</v>
      </c>
      <c r="W126" s="195">
        <v>19</v>
      </c>
      <c r="X126" s="195">
        <f t="shared" ref="X126" si="150">W126*H126</f>
        <v>19</v>
      </c>
      <c r="Y126" s="196" t="s">
        <v>1</v>
      </c>
      <c r="Z126" s="213">
        <f t="shared" ref="Z126" si="151">SUM((AA126/K126-1)*100)</f>
        <v>3.0000000000000027</v>
      </c>
      <c r="AA126" s="217">
        <v>2132.1</v>
      </c>
      <c r="AR126" s="11" t="s">
        <v>208</v>
      </c>
      <c r="AT126" s="11" t="s">
        <v>244</v>
      </c>
      <c r="AU126" s="11" t="s">
        <v>71</v>
      </c>
      <c r="AY126" s="11" t="s">
        <v>130</v>
      </c>
      <c r="BE126" s="164">
        <f>IF(O126="základní",K126,0)</f>
        <v>2070</v>
      </c>
      <c r="BF126" s="164">
        <f>IF(O126="snížená",K126,0)</f>
        <v>0</v>
      </c>
      <c r="BG126" s="164">
        <f>IF(O126="zákl. přenesená",K126,0)</f>
        <v>0</v>
      </c>
      <c r="BH126" s="164">
        <f>IF(O126="sníž. přenesená",K126,0)</f>
        <v>0</v>
      </c>
      <c r="BI126" s="164">
        <f>IF(O126="nulová",K126,0)</f>
        <v>0</v>
      </c>
      <c r="BJ126" s="11" t="s">
        <v>79</v>
      </c>
      <c r="BK126" s="164">
        <f>ROUND(P126*H126,2)</f>
        <v>2070</v>
      </c>
      <c r="BL126" s="11" t="s">
        <v>129</v>
      </c>
      <c r="BM126" s="11" t="s">
        <v>1322</v>
      </c>
    </row>
    <row r="127" spans="2:65" s="1" customFormat="1">
      <c r="B127" s="27"/>
      <c r="C127" s="28"/>
      <c r="D127" s="165" t="s">
        <v>139</v>
      </c>
      <c r="E127" s="28"/>
      <c r="F127" s="166" t="s">
        <v>1321</v>
      </c>
      <c r="G127" s="28"/>
      <c r="H127" s="28"/>
      <c r="I127" s="28"/>
      <c r="J127" s="28"/>
      <c r="K127" s="28"/>
      <c r="L127" s="28"/>
      <c r="M127" s="181"/>
      <c r="N127" s="192"/>
      <c r="O127" s="193"/>
      <c r="P127" s="194"/>
      <c r="Q127" s="194"/>
      <c r="R127" s="194"/>
      <c r="S127" s="195"/>
      <c r="T127" s="195"/>
      <c r="U127" s="195"/>
      <c r="V127" s="195"/>
      <c r="W127" s="195"/>
      <c r="X127" s="195"/>
      <c r="Y127" s="196"/>
      <c r="Z127" s="213"/>
      <c r="AA127" s="217"/>
      <c r="AT127" s="11" t="s">
        <v>139</v>
      </c>
      <c r="AU127" s="11" t="s">
        <v>71</v>
      </c>
    </row>
    <row r="128" spans="2:65" s="1" customFormat="1" ht="22.5" customHeight="1">
      <c r="B128" s="27"/>
      <c r="C128" s="168" t="s">
        <v>8</v>
      </c>
      <c r="D128" s="168" t="s">
        <v>244</v>
      </c>
      <c r="E128" s="169" t="s">
        <v>1323</v>
      </c>
      <c r="F128" s="170" t="s">
        <v>1324</v>
      </c>
      <c r="G128" s="171" t="s">
        <v>135</v>
      </c>
      <c r="H128" s="172">
        <v>1</v>
      </c>
      <c r="I128" s="173">
        <v>134</v>
      </c>
      <c r="J128" s="174"/>
      <c r="K128" s="173">
        <f>ROUND(P128*H128,2)</f>
        <v>134</v>
      </c>
      <c r="L128" s="170" t="s">
        <v>136</v>
      </c>
      <c r="M128" s="181" t="str">
        <f t="shared" ref="M128" si="152">IF(K128&gt;AA128,"Cena shodná","Cena zvýšena o")</f>
        <v>Cena zvýšena o</v>
      </c>
      <c r="N128" s="192" t="s">
        <v>1</v>
      </c>
      <c r="O128" s="193" t="s">
        <v>40</v>
      </c>
      <c r="P128" s="194">
        <f t="shared" ref="P128" si="153">I128+J128</f>
        <v>134</v>
      </c>
      <c r="Q128" s="194">
        <f t="shared" ref="Q128" si="154">ROUND(I128*H128,2)</f>
        <v>134</v>
      </c>
      <c r="R128" s="194">
        <f t="shared" ref="R128" si="155">ROUND(J128*H128,2)</f>
        <v>0</v>
      </c>
      <c r="S128" s="195">
        <v>20</v>
      </c>
      <c r="T128" s="195">
        <f t="shared" ref="T128" si="156">S128*H128</f>
        <v>20</v>
      </c>
      <c r="U128" s="195">
        <v>20</v>
      </c>
      <c r="V128" s="195">
        <f t="shared" ref="V128" si="157">U128*H128</f>
        <v>20</v>
      </c>
      <c r="W128" s="195">
        <v>20</v>
      </c>
      <c r="X128" s="195">
        <f t="shared" ref="X128" si="158">W128*H128</f>
        <v>20</v>
      </c>
      <c r="Y128" s="196" t="s">
        <v>1</v>
      </c>
      <c r="Z128" s="213">
        <f t="shared" ref="Z128" si="159">SUM((AA128/K128-1)*100)</f>
        <v>3.0000000000000027</v>
      </c>
      <c r="AA128" s="217">
        <v>138.02000000000001</v>
      </c>
      <c r="AR128" s="11" t="s">
        <v>208</v>
      </c>
      <c r="AT128" s="11" t="s">
        <v>244</v>
      </c>
      <c r="AU128" s="11" t="s">
        <v>71</v>
      </c>
      <c r="AY128" s="11" t="s">
        <v>130</v>
      </c>
      <c r="BE128" s="164">
        <f>IF(O128="základní",K128,0)</f>
        <v>134</v>
      </c>
      <c r="BF128" s="164">
        <f>IF(O128="snížená",K128,0)</f>
        <v>0</v>
      </c>
      <c r="BG128" s="164">
        <f>IF(O128="zákl. přenesená",K128,0)</f>
        <v>0</v>
      </c>
      <c r="BH128" s="164">
        <f>IF(O128="sníž. přenesená",K128,0)</f>
        <v>0</v>
      </c>
      <c r="BI128" s="164">
        <f>IF(O128="nulová",K128,0)</f>
        <v>0</v>
      </c>
      <c r="BJ128" s="11" t="s">
        <v>79</v>
      </c>
      <c r="BK128" s="164">
        <f>ROUND(P128*H128,2)</f>
        <v>134</v>
      </c>
      <c r="BL128" s="11" t="s">
        <v>129</v>
      </c>
      <c r="BM128" s="11" t="s">
        <v>1325</v>
      </c>
    </row>
    <row r="129" spans="2:65" s="1" customFormat="1">
      <c r="B129" s="27"/>
      <c r="C129" s="28"/>
      <c r="D129" s="165" t="s">
        <v>139</v>
      </c>
      <c r="E129" s="28"/>
      <c r="F129" s="166" t="s">
        <v>1324</v>
      </c>
      <c r="G129" s="28"/>
      <c r="H129" s="28"/>
      <c r="I129" s="28"/>
      <c r="J129" s="28"/>
      <c r="K129" s="28"/>
      <c r="L129" s="28"/>
      <c r="M129" s="181"/>
      <c r="N129" s="192"/>
      <c r="O129" s="193"/>
      <c r="P129" s="194"/>
      <c r="Q129" s="194"/>
      <c r="R129" s="194"/>
      <c r="S129" s="195"/>
      <c r="T129" s="195"/>
      <c r="U129" s="195"/>
      <c r="V129" s="195"/>
      <c r="W129" s="195"/>
      <c r="X129" s="195"/>
      <c r="Y129" s="196"/>
      <c r="Z129" s="213"/>
      <c r="AA129" s="217"/>
      <c r="AT129" s="11" t="s">
        <v>139</v>
      </c>
      <c r="AU129" s="11" t="s">
        <v>71</v>
      </c>
    </row>
    <row r="130" spans="2:65" s="1" customFormat="1" ht="22.5" customHeight="1">
      <c r="B130" s="27"/>
      <c r="C130" s="168" t="s">
        <v>281</v>
      </c>
      <c r="D130" s="168" t="s">
        <v>244</v>
      </c>
      <c r="E130" s="169" t="s">
        <v>1326</v>
      </c>
      <c r="F130" s="170" t="s">
        <v>1327</v>
      </c>
      <c r="G130" s="171" t="s">
        <v>135</v>
      </c>
      <c r="H130" s="172">
        <v>1</v>
      </c>
      <c r="I130" s="173">
        <v>134</v>
      </c>
      <c r="J130" s="174"/>
      <c r="K130" s="173">
        <f>ROUND(P130*H130,2)</f>
        <v>134</v>
      </c>
      <c r="L130" s="170" t="s">
        <v>136</v>
      </c>
      <c r="M130" s="181" t="str">
        <f t="shared" ref="M130" si="160">IF(K130&gt;AA130,"Cena shodná","Cena zvýšena o")</f>
        <v>Cena zvýšena o</v>
      </c>
      <c r="N130" s="192" t="s">
        <v>1</v>
      </c>
      <c r="O130" s="193" t="s">
        <v>40</v>
      </c>
      <c r="P130" s="194">
        <f t="shared" ref="P130" si="161">I130+J130</f>
        <v>134</v>
      </c>
      <c r="Q130" s="194">
        <f t="shared" ref="Q130" si="162">ROUND(I130*H130,2)</f>
        <v>134</v>
      </c>
      <c r="R130" s="194">
        <f t="shared" ref="R130" si="163">ROUND(J130*H130,2)</f>
        <v>0</v>
      </c>
      <c r="S130" s="195">
        <v>21</v>
      </c>
      <c r="T130" s="195">
        <f t="shared" ref="T130" si="164">S130*H130</f>
        <v>21</v>
      </c>
      <c r="U130" s="195">
        <v>21</v>
      </c>
      <c r="V130" s="195">
        <f t="shared" ref="V130" si="165">U130*H130</f>
        <v>21</v>
      </c>
      <c r="W130" s="195">
        <v>21</v>
      </c>
      <c r="X130" s="195">
        <f t="shared" ref="X130" si="166">W130*H130</f>
        <v>21</v>
      </c>
      <c r="Y130" s="196" t="s">
        <v>1</v>
      </c>
      <c r="Z130" s="213">
        <f t="shared" ref="Z130" si="167">SUM((AA130/K130-1)*100)</f>
        <v>3.0000000000000027</v>
      </c>
      <c r="AA130" s="217">
        <v>138.02000000000001</v>
      </c>
      <c r="AR130" s="11" t="s">
        <v>208</v>
      </c>
      <c r="AT130" s="11" t="s">
        <v>244</v>
      </c>
      <c r="AU130" s="11" t="s">
        <v>71</v>
      </c>
      <c r="AY130" s="11" t="s">
        <v>130</v>
      </c>
      <c r="BE130" s="164">
        <f>IF(O130="základní",K130,0)</f>
        <v>134</v>
      </c>
      <c r="BF130" s="164">
        <f>IF(O130="snížená",K130,0)</f>
        <v>0</v>
      </c>
      <c r="BG130" s="164">
        <f>IF(O130="zákl. přenesená",K130,0)</f>
        <v>0</v>
      </c>
      <c r="BH130" s="164">
        <f>IF(O130="sníž. přenesená",K130,0)</f>
        <v>0</v>
      </c>
      <c r="BI130" s="164">
        <f>IF(O130="nulová",K130,0)</f>
        <v>0</v>
      </c>
      <c r="BJ130" s="11" t="s">
        <v>79</v>
      </c>
      <c r="BK130" s="164">
        <f>ROUND(P130*H130,2)</f>
        <v>134</v>
      </c>
      <c r="BL130" s="11" t="s">
        <v>129</v>
      </c>
      <c r="BM130" s="11" t="s">
        <v>1328</v>
      </c>
    </row>
    <row r="131" spans="2:65" s="1" customFormat="1">
      <c r="B131" s="27"/>
      <c r="C131" s="28"/>
      <c r="D131" s="165" t="s">
        <v>139</v>
      </c>
      <c r="E131" s="28"/>
      <c r="F131" s="166" t="s">
        <v>1327</v>
      </c>
      <c r="G131" s="28"/>
      <c r="H131" s="28"/>
      <c r="I131" s="28"/>
      <c r="J131" s="28"/>
      <c r="K131" s="28"/>
      <c r="L131" s="28"/>
      <c r="M131" s="181"/>
      <c r="N131" s="192"/>
      <c r="O131" s="193"/>
      <c r="P131" s="194"/>
      <c r="Q131" s="194"/>
      <c r="R131" s="194"/>
      <c r="S131" s="195"/>
      <c r="T131" s="195"/>
      <c r="U131" s="195"/>
      <c r="V131" s="195"/>
      <c r="W131" s="195"/>
      <c r="X131" s="195"/>
      <c r="Y131" s="196"/>
      <c r="Z131" s="213"/>
      <c r="AA131" s="217"/>
      <c r="AT131" s="11" t="s">
        <v>139</v>
      </c>
      <c r="AU131" s="11" t="s">
        <v>71</v>
      </c>
    </row>
    <row r="132" spans="2:65" s="1" customFormat="1" ht="22.5" customHeight="1">
      <c r="B132" s="27"/>
      <c r="C132" s="168" t="s">
        <v>286</v>
      </c>
      <c r="D132" s="168" t="s">
        <v>244</v>
      </c>
      <c r="E132" s="169" t="s">
        <v>1329</v>
      </c>
      <c r="F132" s="170" t="s">
        <v>1330</v>
      </c>
      <c r="G132" s="171" t="s">
        <v>135</v>
      </c>
      <c r="H132" s="172">
        <v>1</v>
      </c>
      <c r="I132" s="173">
        <v>71</v>
      </c>
      <c r="J132" s="174"/>
      <c r="K132" s="173">
        <f>ROUND(P132*H132,2)</f>
        <v>71</v>
      </c>
      <c r="L132" s="170" t="s">
        <v>136</v>
      </c>
      <c r="M132" s="181" t="str">
        <f t="shared" ref="M132" si="168">IF(K132&gt;AA132,"Cena shodná","Cena zvýšena o")</f>
        <v>Cena zvýšena o</v>
      </c>
      <c r="N132" s="192" t="s">
        <v>1</v>
      </c>
      <c r="O132" s="193" t="s">
        <v>40</v>
      </c>
      <c r="P132" s="194">
        <f t="shared" ref="P132" si="169">I132+J132</f>
        <v>71</v>
      </c>
      <c r="Q132" s="194">
        <f t="shared" ref="Q132" si="170">ROUND(I132*H132,2)</f>
        <v>71</v>
      </c>
      <c r="R132" s="194">
        <f t="shared" ref="R132" si="171">ROUND(J132*H132,2)</f>
        <v>0</v>
      </c>
      <c r="S132" s="195">
        <v>22</v>
      </c>
      <c r="T132" s="195">
        <f t="shared" ref="T132" si="172">S132*H132</f>
        <v>22</v>
      </c>
      <c r="U132" s="195">
        <v>22</v>
      </c>
      <c r="V132" s="195">
        <f t="shared" ref="V132" si="173">U132*H132</f>
        <v>22</v>
      </c>
      <c r="W132" s="195">
        <v>22</v>
      </c>
      <c r="X132" s="195">
        <f t="shared" ref="X132" si="174">W132*H132</f>
        <v>22</v>
      </c>
      <c r="Y132" s="196" t="s">
        <v>1</v>
      </c>
      <c r="Z132" s="213">
        <f t="shared" ref="Z132" si="175">SUM((AA132/K132-1)*100)</f>
        <v>3.0000000000000027</v>
      </c>
      <c r="AA132" s="217">
        <v>73.13</v>
      </c>
      <c r="AR132" s="11" t="s">
        <v>208</v>
      </c>
      <c r="AT132" s="11" t="s">
        <v>244</v>
      </c>
      <c r="AU132" s="11" t="s">
        <v>71</v>
      </c>
      <c r="AY132" s="11" t="s">
        <v>130</v>
      </c>
      <c r="BE132" s="164">
        <f>IF(O132="základní",K132,0)</f>
        <v>71</v>
      </c>
      <c r="BF132" s="164">
        <f>IF(O132="snížená",K132,0)</f>
        <v>0</v>
      </c>
      <c r="BG132" s="164">
        <f>IF(O132="zákl. přenesená",K132,0)</f>
        <v>0</v>
      </c>
      <c r="BH132" s="164">
        <f>IF(O132="sníž. přenesená",K132,0)</f>
        <v>0</v>
      </c>
      <c r="BI132" s="164">
        <f>IF(O132="nulová",K132,0)</f>
        <v>0</v>
      </c>
      <c r="BJ132" s="11" t="s">
        <v>79</v>
      </c>
      <c r="BK132" s="164">
        <f>ROUND(P132*H132,2)</f>
        <v>71</v>
      </c>
      <c r="BL132" s="11" t="s">
        <v>129</v>
      </c>
      <c r="BM132" s="11" t="s">
        <v>1331</v>
      </c>
    </row>
    <row r="133" spans="2:65" s="1" customFormat="1">
      <c r="B133" s="27"/>
      <c r="C133" s="28"/>
      <c r="D133" s="165" t="s">
        <v>139</v>
      </c>
      <c r="E133" s="28"/>
      <c r="F133" s="166" t="s">
        <v>1330</v>
      </c>
      <c r="G133" s="28"/>
      <c r="H133" s="28"/>
      <c r="I133" s="28"/>
      <c r="J133" s="28"/>
      <c r="K133" s="28"/>
      <c r="L133" s="28"/>
      <c r="M133" s="181"/>
      <c r="N133" s="192"/>
      <c r="O133" s="193"/>
      <c r="P133" s="194"/>
      <c r="Q133" s="194"/>
      <c r="R133" s="194"/>
      <c r="S133" s="195"/>
      <c r="T133" s="195"/>
      <c r="U133" s="195"/>
      <c r="V133" s="195"/>
      <c r="W133" s="195"/>
      <c r="X133" s="195"/>
      <c r="Y133" s="196"/>
      <c r="Z133" s="213"/>
      <c r="AA133" s="217"/>
      <c r="AT133" s="11" t="s">
        <v>139</v>
      </c>
      <c r="AU133" s="11" t="s">
        <v>71</v>
      </c>
    </row>
    <row r="134" spans="2:65" s="1" customFormat="1" ht="22.5" customHeight="1">
      <c r="B134" s="27"/>
      <c r="C134" s="168" t="s">
        <v>291</v>
      </c>
      <c r="D134" s="168" t="s">
        <v>244</v>
      </c>
      <c r="E134" s="169" t="s">
        <v>1332</v>
      </c>
      <c r="F134" s="170" t="s">
        <v>1333</v>
      </c>
      <c r="G134" s="171" t="s">
        <v>135</v>
      </c>
      <c r="H134" s="172">
        <v>1</v>
      </c>
      <c r="I134" s="173">
        <v>1260</v>
      </c>
      <c r="J134" s="174"/>
      <c r="K134" s="173">
        <f>ROUND(P134*H134,2)</f>
        <v>1260</v>
      </c>
      <c r="L134" s="170" t="s">
        <v>136</v>
      </c>
      <c r="M134" s="181" t="str">
        <f t="shared" ref="M134" si="176">IF(K134&gt;AA134,"Cena shodná","Cena zvýšena o")</f>
        <v>Cena zvýšena o</v>
      </c>
      <c r="N134" s="192" t="s">
        <v>1</v>
      </c>
      <c r="O134" s="193" t="s">
        <v>40</v>
      </c>
      <c r="P134" s="194">
        <f t="shared" ref="P134" si="177">I134+J134</f>
        <v>1260</v>
      </c>
      <c r="Q134" s="194">
        <f t="shared" ref="Q134" si="178">ROUND(I134*H134,2)</f>
        <v>1260</v>
      </c>
      <c r="R134" s="194">
        <f t="shared" ref="R134" si="179">ROUND(J134*H134,2)</f>
        <v>0</v>
      </c>
      <c r="S134" s="195">
        <v>23</v>
      </c>
      <c r="T134" s="195">
        <f t="shared" ref="T134" si="180">S134*H134</f>
        <v>23</v>
      </c>
      <c r="U134" s="195">
        <v>23</v>
      </c>
      <c r="V134" s="195">
        <f t="shared" ref="V134" si="181">U134*H134</f>
        <v>23</v>
      </c>
      <c r="W134" s="195">
        <v>23</v>
      </c>
      <c r="X134" s="195">
        <f t="shared" ref="X134" si="182">W134*H134</f>
        <v>23</v>
      </c>
      <c r="Y134" s="196" t="s">
        <v>1</v>
      </c>
      <c r="Z134" s="213">
        <f t="shared" ref="Z134" si="183">SUM((AA134/K134-1)*100)</f>
        <v>3.0000000000000027</v>
      </c>
      <c r="AA134" s="217">
        <v>1297.8</v>
      </c>
      <c r="AR134" s="11" t="s">
        <v>208</v>
      </c>
      <c r="AT134" s="11" t="s">
        <v>244</v>
      </c>
      <c r="AU134" s="11" t="s">
        <v>71</v>
      </c>
      <c r="AY134" s="11" t="s">
        <v>130</v>
      </c>
      <c r="BE134" s="164">
        <f>IF(O134="základní",K134,0)</f>
        <v>1260</v>
      </c>
      <c r="BF134" s="164">
        <f>IF(O134="snížená",K134,0)</f>
        <v>0</v>
      </c>
      <c r="BG134" s="164">
        <f>IF(O134="zákl. přenesená",K134,0)</f>
        <v>0</v>
      </c>
      <c r="BH134" s="164">
        <f>IF(O134="sníž. přenesená",K134,0)</f>
        <v>0</v>
      </c>
      <c r="BI134" s="164">
        <f>IF(O134="nulová",K134,0)</f>
        <v>0</v>
      </c>
      <c r="BJ134" s="11" t="s">
        <v>79</v>
      </c>
      <c r="BK134" s="164">
        <f>ROUND(P134*H134,2)</f>
        <v>1260</v>
      </c>
      <c r="BL134" s="11" t="s">
        <v>129</v>
      </c>
      <c r="BM134" s="11" t="s">
        <v>1334</v>
      </c>
    </row>
    <row r="135" spans="2:65" s="1" customFormat="1">
      <c r="B135" s="27"/>
      <c r="C135" s="28"/>
      <c r="D135" s="165" t="s">
        <v>139</v>
      </c>
      <c r="E135" s="28"/>
      <c r="F135" s="166" t="s">
        <v>1333</v>
      </c>
      <c r="G135" s="28"/>
      <c r="H135" s="28"/>
      <c r="I135" s="28"/>
      <c r="J135" s="28"/>
      <c r="K135" s="28"/>
      <c r="L135" s="28"/>
      <c r="M135" s="181"/>
      <c r="N135" s="192"/>
      <c r="O135" s="193"/>
      <c r="P135" s="194"/>
      <c r="Q135" s="194"/>
      <c r="R135" s="194"/>
      <c r="S135" s="195"/>
      <c r="T135" s="195"/>
      <c r="U135" s="195"/>
      <c r="V135" s="195"/>
      <c r="W135" s="195"/>
      <c r="X135" s="195"/>
      <c r="Y135" s="196"/>
      <c r="Z135" s="213"/>
      <c r="AA135" s="217"/>
      <c r="AT135" s="11" t="s">
        <v>139</v>
      </c>
      <c r="AU135" s="11" t="s">
        <v>71</v>
      </c>
    </row>
    <row r="136" spans="2:65" s="1" customFormat="1" ht="22.5" customHeight="1">
      <c r="B136" s="27"/>
      <c r="C136" s="168" t="s">
        <v>296</v>
      </c>
      <c r="D136" s="168" t="s">
        <v>244</v>
      </c>
      <c r="E136" s="169" t="s">
        <v>1335</v>
      </c>
      <c r="F136" s="170" t="s">
        <v>1336</v>
      </c>
      <c r="G136" s="171" t="s">
        <v>135</v>
      </c>
      <c r="H136" s="172">
        <v>1</v>
      </c>
      <c r="I136" s="173">
        <v>1030</v>
      </c>
      <c r="J136" s="174"/>
      <c r="K136" s="173">
        <f>ROUND(P136*H136,2)</f>
        <v>1030</v>
      </c>
      <c r="L136" s="170" t="s">
        <v>136</v>
      </c>
      <c r="M136" s="181" t="str">
        <f t="shared" ref="M136" si="184">IF(K136&gt;AA136,"Cena shodná","Cena zvýšena o")</f>
        <v>Cena zvýšena o</v>
      </c>
      <c r="N136" s="192" t="s">
        <v>1</v>
      </c>
      <c r="O136" s="193" t="s">
        <v>40</v>
      </c>
      <c r="P136" s="194">
        <f t="shared" ref="P136" si="185">I136+J136</f>
        <v>1030</v>
      </c>
      <c r="Q136" s="194">
        <f t="shared" ref="Q136" si="186">ROUND(I136*H136,2)</f>
        <v>1030</v>
      </c>
      <c r="R136" s="194">
        <f t="shared" ref="R136" si="187">ROUND(J136*H136,2)</f>
        <v>0</v>
      </c>
      <c r="S136" s="195">
        <v>24</v>
      </c>
      <c r="T136" s="195">
        <f t="shared" ref="T136" si="188">S136*H136</f>
        <v>24</v>
      </c>
      <c r="U136" s="195">
        <v>24</v>
      </c>
      <c r="V136" s="195">
        <f t="shared" ref="V136" si="189">U136*H136</f>
        <v>24</v>
      </c>
      <c r="W136" s="195">
        <v>24</v>
      </c>
      <c r="X136" s="195">
        <f t="shared" ref="X136" si="190">W136*H136</f>
        <v>24</v>
      </c>
      <c r="Y136" s="196" t="s">
        <v>1</v>
      </c>
      <c r="Z136" s="213">
        <f t="shared" ref="Z136" si="191">SUM((AA136/K136-1)*100)</f>
        <v>3.0000000000000027</v>
      </c>
      <c r="AA136" s="217">
        <v>1060.9000000000001</v>
      </c>
      <c r="AR136" s="11" t="s">
        <v>208</v>
      </c>
      <c r="AT136" s="11" t="s">
        <v>244</v>
      </c>
      <c r="AU136" s="11" t="s">
        <v>71</v>
      </c>
      <c r="AY136" s="11" t="s">
        <v>130</v>
      </c>
      <c r="BE136" s="164">
        <f>IF(O136="základní",K136,0)</f>
        <v>1030</v>
      </c>
      <c r="BF136" s="164">
        <f>IF(O136="snížená",K136,0)</f>
        <v>0</v>
      </c>
      <c r="BG136" s="164">
        <f>IF(O136="zákl. přenesená",K136,0)</f>
        <v>0</v>
      </c>
      <c r="BH136" s="164">
        <f>IF(O136="sníž. přenesená",K136,0)</f>
        <v>0</v>
      </c>
      <c r="BI136" s="164">
        <f>IF(O136="nulová",K136,0)</f>
        <v>0</v>
      </c>
      <c r="BJ136" s="11" t="s">
        <v>79</v>
      </c>
      <c r="BK136" s="164">
        <f>ROUND(P136*H136,2)</f>
        <v>1030</v>
      </c>
      <c r="BL136" s="11" t="s">
        <v>129</v>
      </c>
      <c r="BM136" s="11" t="s">
        <v>1337</v>
      </c>
    </row>
    <row r="137" spans="2:65" s="1" customFormat="1">
      <c r="B137" s="27"/>
      <c r="C137" s="28"/>
      <c r="D137" s="165" t="s">
        <v>139</v>
      </c>
      <c r="E137" s="28"/>
      <c r="F137" s="166" t="s">
        <v>1336</v>
      </c>
      <c r="G137" s="28"/>
      <c r="H137" s="28"/>
      <c r="I137" s="28"/>
      <c r="J137" s="28"/>
      <c r="K137" s="28"/>
      <c r="L137" s="28"/>
      <c r="M137" s="181"/>
      <c r="N137" s="192"/>
      <c r="O137" s="193"/>
      <c r="P137" s="194"/>
      <c r="Q137" s="194"/>
      <c r="R137" s="194"/>
      <c r="S137" s="195"/>
      <c r="T137" s="195"/>
      <c r="U137" s="195"/>
      <c r="V137" s="195"/>
      <c r="W137" s="195"/>
      <c r="X137" s="195"/>
      <c r="Y137" s="196"/>
      <c r="Z137" s="213"/>
      <c r="AA137" s="217"/>
      <c r="AT137" s="11" t="s">
        <v>139</v>
      </c>
      <c r="AU137" s="11" t="s">
        <v>71</v>
      </c>
    </row>
    <row r="138" spans="2:65" s="1" customFormat="1" ht="22.5" customHeight="1">
      <c r="B138" s="27"/>
      <c r="C138" s="168" t="s">
        <v>301</v>
      </c>
      <c r="D138" s="168" t="s">
        <v>244</v>
      </c>
      <c r="E138" s="169" t="s">
        <v>1338</v>
      </c>
      <c r="F138" s="170" t="s">
        <v>1339</v>
      </c>
      <c r="G138" s="171" t="s">
        <v>135</v>
      </c>
      <c r="H138" s="172">
        <v>1</v>
      </c>
      <c r="I138" s="173">
        <v>49</v>
      </c>
      <c r="J138" s="174"/>
      <c r="K138" s="173">
        <f>ROUND(P138*H138,2)</f>
        <v>49</v>
      </c>
      <c r="L138" s="170" t="s">
        <v>136</v>
      </c>
      <c r="M138" s="181" t="str">
        <f t="shared" ref="M138" si="192">IF(K138&gt;AA138,"Cena shodná","Cena zvýšena o")</f>
        <v>Cena zvýšena o</v>
      </c>
      <c r="N138" s="192" t="s">
        <v>1</v>
      </c>
      <c r="O138" s="193" t="s">
        <v>40</v>
      </c>
      <c r="P138" s="194">
        <f t="shared" ref="P138" si="193">I138+J138</f>
        <v>49</v>
      </c>
      <c r="Q138" s="194">
        <f t="shared" ref="Q138" si="194">ROUND(I138*H138,2)</f>
        <v>49</v>
      </c>
      <c r="R138" s="194">
        <f t="shared" ref="R138" si="195">ROUND(J138*H138,2)</f>
        <v>0</v>
      </c>
      <c r="S138" s="195">
        <v>25</v>
      </c>
      <c r="T138" s="195">
        <f t="shared" ref="T138" si="196">S138*H138</f>
        <v>25</v>
      </c>
      <c r="U138" s="195">
        <v>25</v>
      </c>
      <c r="V138" s="195">
        <f t="shared" ref="V138" si="197">U138*H138</f>
        <v>25</v>
      </c>
      <c r="W138" s="195">
        <v>25</v>
      </c>
      <c r="X138" s="195">
        <f t="shared" ref="X138" si="198">W138*H138</f>
        <v>25</v>
      </c>
      <c r="Y138" s="196" t="s">
        <v>1</v>
      </c>
      <c r="Z138" s="213">
        <f t="shared" ref="Z138" si="199">SUM((AA138/K138-1)*100)</f>
        <v>3.0000000000000027</v>
      </c>
      <c r="AA138" s="217">
        <v>50.47</v>
      </c>
      <c r="AR138" s="11" t="s">
        <v>208</v>
      </c>
      <c r="AT138" s="11" t="s">
        <v>244</v>
      </c>
      <c r="AU138" s="11" t="s">
        <v>71</v>
      </c>
      <c r="AY138" s="11" t="s">
        <v>130</v>
      </c>
      <c r="BE138" s="164">
        <f>IF(O138="základní",K138,0)</f>
        <v>49</v>
      </c>
      <c r="BF138" s="164">
        <f>IF(O138="snížená",K138,0)</f>
        <v>0</v>
      </c>
      <c r="BG138" s="164">
        <f>IF(O138="zákl. přenesená",K138,0)</f>
        <v>0</v>
      </c>
      <c r="BH138" s="164">
        <f>IF(O138="sníž. přenesená",K138,0)</f>
        <v>0</v>
      </c>
      <c r="BI138" s="164">
        <f>IF(O138="nulová",K138,0)</f>
        <v>0</v>
      </c>
      <c r="BJ138" s="11" t="s">
        <v>79</v>
      </c>
      <c r="BK138" s="164">
        <f>ROUND(P138*H138,2)</f>
        <v>49</v>
      </c>
      <c r="BL138" s="11" t="s">
        <v>129</v>
      </c>
      <c r="BM138" s="11" t="s">
        <v>1340</v>
      </c>
    </row>
    <row r="139" spans="2:65" s="1" customFormat="1">
      <c r="B139" s="27"/>
      <c r="C139" s="28"/>
      <c r="D139" s="165" t="s">
        <v>139</v>
      </c>
      <c r="E139" s="28"/>
      <c r="F139" s="166" t="s">
        <v>1339</v>
      </c>
      <c r="G139" s="28"/>
      <c r="H139" s="28"/>
      <c r="I139" s="28"/>
      <c r="J139" s="28"/>
      <c r="K139" s="28"/>
      <c r="L139" s="28"/>
      <c r="M139" s="181"/>
      <c r="N139" s="192"/>
      <c r="O139" s="193"/>
      <c r="P139" s="194"/>
      <c r="Q139" s="194"/>
      <c r="R139" s="194"/>
      <c r="S139" s="195"/>
      <c r="T139" s="195"/>
      <c r="U139" s="195"/>
      <c r="V139" s="195"/>
      <c r="W139" s="195"/>
      <c r="X139" s="195"/>
      <c r="Y139" s="196"/>
      <c r="Z139" s="213"/>
      <c r="AA139" s="217"/>
      <c r="AT139" s="11" t="s">
        <v>139</v>
      </c>
      <c r="AU139" s="11" t="s">
        <v>71</v>
      </c>
    </row>
    <row r="140" spans="2:65" s="1" customFormat="1" ht="22.5" customHeight="1">
      <c r="B140" s="27"/>
      <c r="C140" s="168" t="s">
        <v>306</v>
      </c>
      <c r="D140" s="168" t="s">
        <v>244</v>
      </c>
      <c r="E140" s="169" t="s">
        <v>1341</v>
      </c>
      <c r="F140" s="170" t="s">
        <v>1342</v>
      </c>
      <c r="G140" s="171" t="s">
        <v>135</v>
      </c>
      <c r="H140" s="172">
        <v>1</v>
      </c>
      <c r="I140" s="173">
        <v>365</v>
      </c>
      <c r="J140" s="174"/>
      <c r="K140" s="173">
        <f>ROUND(P140*H140,2)</f>
        <v>365</v>
      </c>
      <c r="L140" s="170" t="s">
        <v>136</v>
      </c>
      <c r="M140" s="181" t="str">
        <f t="shared" ref="M140" si="200">IF(K140&gt;AA140,"Cena shodná","Cena zvýšena o")</f>
        <v>Cena zvýšena o</v>
      </c>
      <c r="N140" s="192" t="s">
        <v>1</v>
      </c>
      <c r="O140" s="193" t="s">
        <v>40</v>
      </c>
      <c r="P140" s="194">
        <f t="shared" ref="P140" si="201">I140+J140</f>
        <v>365</v>
      </c>
      <c r="Q140" s="194">
        <f t="shared" ref="Q140" si="202">ROUND(I140*H140,2)</f>
        <v>365</v>
      </c>
      <c r="R140" s="194">
        <f t="shared" ref="R140" si="203">ROUND(J140*H140,2)</f>
        <v>0</v>
      </c>
      <c r="S140" s="195">
        <v>26</v>
      </c>
      <c r="T140" s="195">
        <f t="shared" ref="T140" si="204">S140*H140</f>
        <v>26</v>
      </c>
      <c r="U140" s="195">
        <v>26</v>
      </c>
      <c r="V140" s="195">
        <f t="shared" ref="V140" si="205">U140*H140</f>
        <v>26</v>
      </c>
      <c r="W140" s="195">
        <v>26</v>
      </c>
      <c r="X140" s="195">
        <f t="shared" ref="X140" si="206">W140*H140</f>
        <v>26</v>
      </c>
      <c r="Y140" s="196" t="s">
        <v>1</v>
      </c>
      <c r="Z140" s="213">
        <f t="shared" ref="Z140" si="207">SUM((AA140/K140-1)*100)</f>
        <v>3.0000000000000027</v>
      </c>
      <c r="AA140" s="217">
        <v>375.95</v>
      </c>
      <c r="AR140" s="11" t="s">
        <v>208</v>
      </c>
      <c r="AT140" s="11" t="s">
        <v>244</v>
      </c>
      <c r="AU140" s="11" t="s">
        <v>71</v>
      </c>
      <c r="AY140" s="11" t="s">
        <v>130</v>
      </c>
      <c r="BE140" s="164">
        <f>IF(O140="základní",K140,0)</f>
        <v>365</v>
      </c>
      <c r="BF140" s="164">
        <f>IF(O140="snížená",K140,0)</f>
        <v>0</v>
      </c>
      <c r="BG140" s="164">
        <f>IF(O140="zákl. přenesená",K140,0)</f>
        <v>0</v>
      </c>
      <c r="BH140" s="164">
        <f>IF(O140="sníž. přenesená",K140,0)</f>
        <v>0</v>
      </c>
      <c r="BI140" s="164">
        <f>IF(O140="nulová",K140,0)</f>
        <v>0</v>
      </c>
      <c r="BJ140" s="11" t="s">
        <v>79</v>
      </c>
      <c r="BK140" s="164">
        <f>ROUND(P140*H140,2)</f>
        <v>365</v>
      </c>
      <c r="BL140" s="11" t="s">
        <v>129</v>
      </c>
      <c r="BM140" s="11" t="s">
        <v>1343</v>
      </c>
    </row>
    <row r="141" spans="2:65" s="1" customFormat="1">
      <c r="B141" s="27"/>
      <c r="C141" s="28"/>
      <c r="D141" s="165" t="s">
        <v>139</v>
      </c>
      <c r="E141" s="28"/>
      <c r="F141" s="166" t="s">
        <v>1342</v>
      </c>
      <c r="G141" s="28"/>
      <c r="H141" s="28"/>
      <c r="I141" s="28"/>
      <c r="J141" s="28"/>
      <c r="K141" s="28"/>
      <c r="L141" s="28"/>
      <c r="M141" s="181"/>
      <c r="N141" s="192"/>
      <c r="O141" s="193"/>
      <c r="P141" s="194"/>
      <c r="Q141" s="194"/>
      <c r="R141" s="194"/>
      <c r="S141" s="195"/>
      <c r="T141" s="195"/>
      <c r="U141" s="195"/>
      <c r="V141" s="195"/>
      <c r="W141" s="195"/>
      <c r="X141" s="195"/>
      <c r="Y141" s="196"/>
      <c r="Z141" s="213"/>
      <c r="AA141" s="217"/>
      <c r="AT141" s="11" t="s">
        <v>139</v>
      </c>
      <c r="AU141" s="11" t="s">
        <v>71</v>
      </c>
    </row>
    <row r="142" spans="2:65" s="1" customFormat="1" ht="22.5" customHeight="1">
      <c r="B142" s="27"/>
      <c r="C142" s="168" t="s">
        <v>311</v>
      </c>
      <c r="D142" s="168" t="s">
        <v>244</v>
      </c>
      <c r="E142" s="169" t="s">
        <v>1344</v>
      </c>
      <c r="F142" s="170" t="s">
        <v>1345</v>
      </c>
      <c r="G142" s="171" t="s">
        <v>135</v>
      </c>
      <c r="H142" s="172">
        <v>1</v>
      </c>
      <c r="I142" s="173">
        <v>366</v>
      </c>
      <c r="J142" s="174"/>
      <c r="K142" s="173">
        <f>ROUND(P142*H142,2)</f>
        <v>366</v>
      </c>
      <c r="L142" s="170" t="s">
        <v>136</v>
      </c>
      <c r="M142" s="181" t="str">
        <f t="shared" ref="M142" si="208">IF(K142&gt;AA142,"Cena shodná","Cena zvýšena o")</f>
        <v>Cena zvýšena o</v>
      </c>
      <c r="N142" s="192" t="s">
        <v>1</v>
      </c>
      <c r="O142" s="193" t="s">
        <v>40</v>
      </c>
      <c r="P142" s="194">
        <f t="shared" ref="P142" si="209">I142+J142</f>
        <v>366</v>
      </c>
      <c r="Q142" s="194">
        <f t="shared" ref="Q142" si="210">ROUND(I142*H142,2)</f>
        <v>366</v>
      </c>
      <c r="R142" s="194">
        <f t="shared" ref="R142" si="211">ROUND(J142*H142,2)</f>
        <v>0</v>
      </c>
      <c r="S142" s="195">
        <v>27</v>
      </c>
      <c r="T142" s="195">
        <f t="shared" ref="T142" si="212">S142*H142</f>
        <v>27</v>
      </c>
      <c r="U142" s="195">
        <v>27</v>
      </c>
      <c r="V142" s="195">
        <f t="shared" ref="V142" si="213">U142*H142</f>
        <v>27</v>
      </c>
      <c r="W142" s="195">
        <v>27</v>
      </c>
      <c r="X142" s="195">
        <f t="shared" ref="X142" si="214">W142*H142</f>
        <v>27</v>
      </c>
      <c r="Y142" s="196" t="s">
        <v>1</v>
      </c>
      <c r="Z142" s="213">
        <f t="shared" ref="Z142" si="215">SUM((AA142/K142-1)*100)</f>
        <v>3.0000000000000027</v>
      </c>
      <c r="AA142" s="217">
        <v>376.98</v>
      </c>
      <c r="AR142" s="11" t="s">
        <v>208</v>
      </c>
      <c r="AT142" s="11" t="s">
        <v>244</v>
      </c>
      <c r="AU142" s="11" t="s">
        <v>71</v>
      </c>
      <c r="AY142" s="11" t="s">
        <v>130</v>
      </c>
      <c r="BE142" s="164">
        <f>IF(O142="základní",K142,0)</f>
        <v>366</v>
      </c>
      <c r="BF142" s="164">
        <f>IF(O142="snížená",K142,0)</f>
        <v>0</v>
      </c>
      <c r="BG142" s="164">
        <f>IF(O142="zákl. přenesená",K142,0)</f>
        <v>0</v>
      </c>
      <c r="BH142" s="164">
        <f>IF(O142="sníž. přenesená",K142,0)</f>
        <v>0</v>
      </c>
      <c r="BI142" s="164">
        <f>IF(O142="nulová",K142,0)</f>
        <v>0</v>
      </c>
      <c r="BJ142" s="11" t="s">
        <v>79</v>
      </c>
      <c r="BK142" s="164">
        <f>ROUND(P142*H142,2)</f>
        <v>366</v>
      </c>
      <c r="BL142" s="11" t="s">
        <v>129</v>
      </c>
      <c r="BM142" s="11" t="s">
        <v>1346</v>
      </c>
    </row>
    <row r="143" spans="2:65" s="1" customFormat="1">
      <c r="B143" s="27"/>
      <c r="C143" s="28"/>
      <c r="D143" s="165" t="s">
        <v>139</v>
      </c>
      <c r="E143" s="28"/>
      <c r="F143" s="166" t="s">
        <v>1345</v>
      </c>
      <c r="G143" s="28"/>
      <c r="H143" s="28"/>
      <c r="I143" s="28"/>
      <c r="J143" s="28"/>
      <c r="K143" s="28"/>
      <c r="L143" s="28"/>
      <c r="M143" s="181"/>
      <c r="N143" s="192"/>
      <c r="O143" s="193"/>
      <c r="P143" s="194"/>
      <c r="Q143" s="194"/>
      <c r="R143" s="194"/>
      <c r="S143" s="195"/>
      <c r="T143" s="195"/>
      <c r="U143" s="195"/>
      <c r="V143" s="195"/>
      <c r="W143" s="195"/>
      <c r="X143" s="195"/>
      <c r="Y143" s="196"/>
      <c r="Z143" s="213"/>
      <c r="AA143" s="217"/>
      <c r="AT143" s="11" t="s">
        <v>139</v>
      </c>
      <c r="AU143" s="11" t="s">
        <v>71</v>
      </c>
    </row>
    <row r="144" spans="2:65" s="1" customFormat="1" ht="22.5" customHeight="1">
      <c r="B144" s="27"/>
      <c r="C144" s="168" t="s">
        <v>316</v>
      </c>
      <c r="D144" s="168" t="s">
        <v>244</v>
      </c>
      <c r="E144" s="169" t="s">
        <v>1347</v>
      </c>
      <c r="F144" s="170" t="s">
        <v>1348</v>
      </c>
      <c r="G144" s="171" t="s">
        <v>135</v>
      </c>
      <c r="H144" s="172">
        <v>1</v>
      </c>
      <c r="I144" s="173">
        <v>710</v>
      </c>
      <c r="J144" s="174"/>
      <c r="K144" s="173">
        <f>ROUND(P144*H144,2)</f>
        <v>710</v>
      </c>
      <c r="L144" s="170" t="s">
        <v>136</v>
      </c>
      <c r="M144" s="181" t="str">
        <f t="shared" ref="M144" si="216">IF(K144&gt;AA144,"Cena shodná","Cena zvýšena o")</f>
        <v>Cena zvýšena o</v>
      </c>
      <c r="N144" s="192" t="s">
        <v>1</v>
      </c>
      <c r="O144" s="193" t="s">
        <v>40</v>
      </c>
      <c r="P144" s="194">
        <f t="shared" ref="P144" si="217">I144+J144</f>
        <v>710</v>
      </c>
      <c r="Q144" s="194">
        <f t="shared" ref="Q144" si="218">ROUND(I144*H144,2)</f>
        <v>710</v>
      </c>
      <c r="R144" s="194">
        <f t="shared" ref="R144" si="219">ROUND(J144*H144,2)</f>
        <v>0</v>
      </c>
      <c r="S144" s="195">
        <v>28</v>
      </c>
      <c r="T144" s="195">
        <f t="shared" ref="T144" si="220">S144*H144</f>
        <v>28</v>
      </c>
      <c r="U144" s="195">
        <v>28</v>
      </c>
      <c r="V144" s="195">
        <f t="shared" ref="V144" si="221">U144*H144</f>
        <v>28</v>
      </c>
      <c r="W144" s="195">
        <v>28</v>
      </c>
      <c r="X144" s="195">
        <f t="shared" ref="X144" si="222">W144*H144</f>
        <v>28</v>
      </c>
      <c r="Y144" s="196" t="s">
        <v>1</v>
      </c>
      <c r="Z144" s="213">
        <f t="shared" ref="Z144" si="223">SUM((AA144/K144-1)*100)</f>
        <v>3.0000000000000027</v>
      </c>
      <c r="AA144" s="217">
        <v>731.3</v>
      </c>
      <c r="AR144" s="11" t="s">
        <v>208</v>
      </c>
      <c r="AT144" s="11" t="s">
        <v>244</v>
      </c>
      <c r="AU144" s="11" t="s">
        <v>71</v>
      </c>
      <c r="AY144" s="11" t="s">
        <v>130</v>
      </c>
      <c r="BE144" s="164">
        <f>IF(O144="základní",K144,0)</f>
        <v>710</v>
      </c>
      <c r="BF144" s="164">
        <f>IF(O144="snížená",K144,0)</f>
        <v>0</v>
      </c>
      <c r="BG144" s="164">
        <f>IF(O144="zákl. přenesená",K144,0)</f>
        <v>0</v>
      </c>
      <c r="BH144" s="164">
        <f>IF(O144="sníž. přenesená",K144,0)</f>
        <v>0</v>
      </c>
      <c r="BI144" s="164">
        <f>IF(O144="nulová",K144,0)</f>
        <v>0</v>
      </c>
      <c r="BJ144" s="11" t="s">
        <v>79</v>
      </c>
      <c r="BK144" s="164">
        <f>ROUND(P144*H144,2)</f>
        <v>710</v>
      </c>
      <c r="BL144" s="11" t="s">
        <v>129</v>
      </c>
      <c r="BM144" s="11" t="s">
        <v>1349</v>
      </c>
    </row>
    <row r="145" spans="2:65" s="1" customFormat="1">
      <c r="B145" s="27"/>
      <c r="C145" s="28"/>
      <c r="D145" s="165" t="s">
        <v>139</v>
      </c>
      <c r="E145" s="28"/>
      <c r="F145" s="166" t="s">
        <v>1348</v>
      </c>
      <c r="G145" s="28"/>
      <c r="H145" s="28"/>
      <c r="I145" s="28"/>
      <c r="J145" s="28"/>
      <c r="K145" s="28"/>
      <c r="L145" s="28"/>
      <c r="M145" s="181"/>
      <c r="N145" s="192"/>
      <c r="O145" s="193"/>
      <c r="P145" s="194"/>
      <c r="Q145" s="194"/>
      <c r="R145" s="194"/>
      <c r="S145" s="195"/>
      <c r="T145" s="195"/>
      <c r="U145" s="195"/>
      <c r="V145" s="195"/>
      <c r="W145" s="195"/>
      <c r="X145" s="195"/>
      <c r="Y145" s="196"/>
      <c r="Z145" s="213"/>
      <c r="AA145" s="217"/>
      <c r="AT145" s="11" t="s">
        <v>139</v>
      </c>
      <c r="AU145" s="11" t="s">
        <v>71</v>
      </c>
    </row>
    <row r="146" spans="2:65" s="1" customFormat="1" ht="22.5" customHeight="1">
      <c r="B146" s="27"/>
      <c r="C146" s="168" t="s">
        <v>321</v>
      </c>
      <c r="D146" s="168" t="s">
        <v>244</v>
      </c>
      <c r="E146" s="169" t="s">
        <v>1350</v>
      </c>
      <c r="F146" s="170" t="s">
        <v>1351</v>
      </c>
      <c r="G146" s="171" t="s">
        <v>135</v>
      </c>
      <c r="H146" s="172">
        <v>1</v>
      </c>
      <c r="I146" s="173">
        <v>1810</v>
      </c>
      <c r="J146" s="174"/>
      <c r="K146" s="173">
        <f>ROUND(P146*H146,2)</f>
        <v>1810</v>
      </c>
      <c r="L146" s="170" t="s">
        <v>136</v>
      </c>
      <c r="M146" s="181" t="str">
        <f t="shared" ref="M146" si="224">IF(K146&gt;AA146,"Cena shodná","Cena zvýšena o")</f>
        <v>Cena zvýšena o</v>
      </c>
      <c r="N146" s="192" t="s">
        <v>1</v>
      </c>
      <c r="O146" s="193" t="s">
        <v>40</v>
      </c>
      <c r="P146" s="194">
        <f t="shared" ref="P146" si="225">I146+J146</f>
        <v>1810</v>
      </c>
      <c r="Q146" s="194">
        <f t="shared" ref="Q146" si="226">ROUND(I146*H146,2)</f>
        <v>1810</v>
      </c>
      <c r="R146" s="194">
        <f t="shared" ref="R146" si="227">ROUND(J146*H146,2)</f>
        <v>0</v>
      </c>
      <c r="S146" s="195">
        <v>29</v>
      </c>
      <c r="T146" s="195">
        <f t="shared" ref="T146" si="228">S146*H146</f>
        <v>29</v>
      </c>
      <c r="U146" s="195">
        <v>29</v>
      </c>
      <c r="V146" s="195">
        <f t="shared" ref="V146" si="229">U146*H146</f>
        <v>29</v>
      </c>
      <c r="W146" s="195">
        <v>29</v>
      </c>
      <c r="X146" s="195">
        <f t="shared" ref="X146" si="230">W146*H146</f>
        <v>29</v>
      </c>
      <c r="Y146" s="196" t="s">
        <v>1</v>
      </c>
      <c r="Z146" s="213">
        <f t="shared" ref="Z146" si="231">SUM((AA146/K146-1)*100)</f>
        <v>3.0000000000000027</v>
      </c>
      <c r="AA146" s="217">
        <v>1864.3</v>
      </c>
      <c r="AR146" s="11" t="s">
        <v>208</v>
      </c>
      <c r="AT146" s="11" t="s">
        <v>244</v>
      </c>
      <c r="AU146" s="11" t="s">
        <v>71</v>
      </c>
      <c r="AY146" s="11" t="s">
        <v>130</v>
      </c>
      <c r="BE146" s="164">
        <f>IF(O146="základní",K146,0)</f>
        <v>1810</v>
      </c>
      <c r="BF146" s="164">
        <f>IF(O146="snížená",K146,0)</f>
        <v>0</v>
      </c>
      <c r="BG146" s="164">
        <f>IF(O146="zákl. přenesená",K146,0)</f>
        <v>0</v>
      </c>
      <c r="BH146" s="164">
        <f>IF(O146="sníž. přenesená",K146,0)</f>
        <v>0</v>
      </c>
      <c r="BI146" s="164">
        <f>IF(O146="nulová",K146,0)</f>
        <v>0</v>
      </c>
      <c r="BJ146" s="11" t="s">
        <v>79</v>
      </c>
      <c r="BK146" s="164">
        <f>ROUND(P146*H146,2)</f>
        <v>1810</v>
      </c>
      <c r="BL146" s="11" t="s">
        <v>129</v>
      </c>
      <c r="BM146" s="11" t="s">
        <v>1352</v>
      </c>
    </row>
    <row r="147" spans="2:65" s="1" customFormat="1">
      <c r="B147" s="27"/>
      <c r="C147" s="28"/>
      <c r="D147" s="165" t="s">
        <v>139</v>
      </c>
      <c r="E147" s="28"/>
      <c r="F147" s="166" t="s">
        <v>1351</v>
      </c>
      <c r="G147" s="28"/>
      <c r="H147" s="28"/>
      <c r="I147" s="28"/>
      <c r="J147" s="28"/>
      <c r="K147" s="28"/>
      <c r="L147" s="28"/>
      <c r="M147" s="181"/>
      <c r="N147" s="192"/>
      <c r="O147" s="193"/>
      <c r="P147" s="194"/>
      <c r="Q147" s="194"/>
      <c r="R147" s="194"/>
      <c r="S147" s="195"/>
      <c r="T147" s="195"/>
      <c r="U147" s="195"/>
      <c r="V147" s="195"/>
      <c r="W147" s="195"/>
      <c r="X147" s="195"/>
      <c r="Y147" s="196"/>
      <c r="Z147" s="213"/>
      <c r="AA147" s="217"/>
      <c r="AT147" s="11" t="s">
        <v>139</v>
      </c>
      <c r="AU147" s="11" t="s">
        <v>71</v>
      </c>
    </row>
    <row r="148" spans="2:65" s="1" customFormat="1" ht="22.5" customHeight="1">
      <c r="B148" s="27"/>
      <c r="C148" s="168" t="s">
        <v>326</v>
      </c>
      <c r="D148" s="168" t="s">
        <v>244</v>
      </c>
      <c r="E148" s="169" t="s">
        <v>1353</v>
      </c>
      <c r="F148" s="170" t="s">
        <v>1354</v>
      </c>
      <c r="G148" s="171" t="s">
        <v>135</v>
      </c>
      <c r="H148" s="172">
        <v>1</v>
      </c>
      <c r="I148" s="173">
        <v>1680</v>
      </c>
      <c r="J148" s="174"/>
      <c r="K148" s="173">
        <f>ROUND(P148*H148,2)</f>
        <v>1680</v>
      </c>
      <c r="L148" s="170" t="s">
        <v>136</v>
      </c>
      <c r="M148" s="181" t="str">
        <f t="shared" ref="M148" si="232">IF(K148&gt;AA148,"Cena shodná","Cena zvýšena o")</f>
        <v>Cena zvýšena o</v>
      </c>
      <c r="N148" s="192" t="s">
        <v>1</v>
      </c>
      <c r="O148" s="193" t="s">
        <v>40</v>
      </c>
      <c r="P148" s="194">
        <f t="shared" ref="P148" si="233">I148+J148</f>
        <v>1680</v>
      </c>
      <c r="Q148" s="194">
        <f t="shared" ref="Q148" si="234">ROUND(I148*H148,2)</f>
        <v>1680</v>
      </c>
      <c r="R148" s="194">
        <f t="shared" ref="R148" si="235">ROUND(J148*H148,2)</f>
        <v>0</v>
      </c>
      <c r="S148" s="195">
        <v>30</v>
      </c>
      <c r="T148" s="195">
        <f t="shared" ref="T148" si="236">S148*H148</f>
        <v>30</v>
      </c>
      <c r="U148" s="195">
        <v>30</v>
      </c>
      <c r="V148" s="195">
        <f t="shared" ref="V148" si="237">U148*H148</f>
        <v>30</v>
      </c>
      <c r="W148" s="195">
        <v>30</v>
      </c>
      <c r="X148" s="195">
        <f t="shared" ref="X148" si="238">W148*H148</f>
        <v>30</v>
      </c>
      <c r="Y148" s="196" t="s">
        <v>1</v>
      </c>
      <c r="Z148" s="213">
        <f t="shared" ref="Z148" si="239">SUM((AA148/K148-1)*100)</f>
        <v>3.0000000000000027</v>
      </c>
      <c r="AA148" s="217">
        <v>1730.4</v>
      </c>
      <c r="AR148" s="11" t="s">
        <v>208</v>
      </c>
      <c r="AT148" s="11" t="s">
        <v>244</v>
      </c>
      <c r="AU148" s="11" t="s">
        <v>71</v>
      </c>
      <c r="AY148" s="11" t="s">
        <v>130</v>
      </c>
      <c r="BE148" s="164">
        <f>IF(O148="základní",K148,0)</f>
        <v>1680</v>
      </c>
      <c r="BF148" s="164">
        <f>IF(O148="snížená",K148,0)</f>
        <v>0</v>
      </c>
      <c r="BG148" s="164">
        <f>IF(O148="zákl. přenesená",K148,0)</f>
        <v>0</v>
      </c>
      <c r="BH148" s="164">
        <f>IF(O148="sníž. přenesená",K148,0)</f>
        <v>0</v>
      </c>
      <c r="BI148" s="164">
        <f>IF(O148="nulová",K148,0)</f>
        <v>0</v>
      </c>
      <c r="BJ148" s="11" t="s">
        <v>79</v>
      </c>
      <c r="BK148" s="164">
        <f>ROUND(P148*H148,2)</f>
        <v>1680</v>
      </c>
      <c r="BL148" s="11" t="s">
        <v>129</v>
      </c>
      <c r="BM148" s="11" t="s">
        <v>1355</v>
      </c>
    </row>
    <row r="149" spans="2:65" s="1" customFormat="1">
      <c r="B149" s="27"/>
      <c r="C149" s="28"/>
      <c r="D149" s="165" t="s">
        <v>139</v>
      </c>
      <c r="E149" s="28"/>
      <c r="F149" s="166" t="s">
        <v>1354</v>
      </c>
      <c r="G149" s="28"/>
      <c r="H149" s="28"/>
      <c r="I149" s="28"/>
      <c r="J149" s="28"/>
      <c r="K149" s="28"/>
      <c r="L149" s="28"/>
      <c r="M149" s="181"/>
      <c r="N149" s="192"/>
      <c r="O149" s="193"/>
      <c r="P149" s="194"/>
      <c r="Q149" s="194"/>
      <c r="R149" s="194"/>
      <c r="S149" s="195"/>
      <c r="T149" s="195"/>
      <c r="U149" s="195"/>
      <c r="V149" s="195"/>
      <c r="W149" s="195"/>
      <c r="X149" s="195"/>
      <c r="Y149" s="196"/>
      <c r="Z149" s="213"/>
      <c r="AA149" s="217"/>
      <c r="AT149" s="11" t="s">
        <v>139</v>
      </c>
      <c r="AU149" s="11" t="s">
        <v>71</v>
      </c>
    </row>
    <row r="150" spans="2:65" s="1" customFormat="1">
      <c r="B150" s="27"/>
      <c r="C150" s="28"/>
      <c r="D150" s="165" t="s">
        <v>139</v>
      </c>
      <c r="E150" s="28"/>
      <c r="F150" s="166" t="s">
        <v>1356</v>
      </c>
      <c r="G150" s="28"/>
      <c r="H150" s="28"/>
      <c r="I150" s="28"/>
      <c r="J150" s="28"/>
      <c r="K150" s="28"/>
      <c r="L150" s="28"/>
      <c r="M150" s="181"/>
      <c r="N150" s="192"/>
      <c r="O150" s="193"/>
      <c r="P150" s="194"/>
      <c r="Q150" s="194"/>
      <c r="R150" s="194"/>
      <c r="S150" s="195"/>
      <c r="T150" s="195"/>
      <c r="U150" s="195"/>
      <c r="V150" s="195"/>
      <c r="W150" s="195"/>
      <c r="X150" s="195"/>
      <c r="Y150" s="196"/>
      <c r="Z150" s="213"/>
      <c r="AA150" s="217"/>
      <c r="AT150" s="11" t="s">
        <v>139</v>
      </c>
      <c r="AU150" s="11" t="s">
        <v>71</v>
      </c>
    </row>
    <row r="151" spans="2:65" s="1" customFormat="1">
      <c r="B151" s="27"/>
      <c r="C151" s="28"/>
      <c r="D151" s="165" t="s">
        <v>139</v>
      </c>
      <c r="E151" s="28"/>
      <c r="F151" s="166" t="s">
        <v>1357</v>
      </c>
      <c r="G151" s="28"/>
      <c r="H151" s="28"/>
      <c r="I151" s="28"/>
      <c r="J151" s="28"/>
      <c r="K151" s="28"/>
      <c r="L151" s="28"/>
      <c r="M151" s="181"/>
      <c r="N151" s="192"/>
      <c r="O151" s="193"/>
      <c r="P151" s="194"/>
      <c r="Q151" s="194"/>
      <c r="R151" s="194"/>
      <c r="S151" s="195"/>
      <c r="T151" s="195"/>
      <c r="U151" s="195"/>
      <c r="V151" s="195"/>
      <c r="W151" s="195"/>
      <c r="X151" s="195"/>
      <c r="Y151" s="196"/>
      <c r="Z151" s="213"/>
      <c r="AA151" s="217"/>
      <c r="AT151" s="11" t="s">
        <v>139</v>
      </c>
      <c r="AU151" s="11" t="s">
        <v>71</v>
      </c>
    </row>
    <row r="152" spans="2:65" s="1" customFormat="1" ht="22.5" customHeight="1">
      <c r="B152" s="27"/>
      <c r="C152" s="168" t="s">
        <v>341</v>
      </c>
      <c r="D152" s="168" t="s">
        <v>244</v>
      </c>
      <c r="E152" s="169" t="s">
        <v>1358</v>
      </c>
      <c r="F152" s="170" t="s">
        <v>1359</v>
      </c>
      <c r="G152" s="171" t="s">
        <v>135</v>
      </c>
      <c r="H152" s="172">
        <v>1</v>
      </c>
      <c r="I152" s="173">
        <v>546</v>
      </c>
      <c r="J152" s="174"/>
      <c r="K152" s="173">
        <f>ROUND(P152*H152,2)</f>
        <v>546</v>
      </c>
      <c r="L152" s="170" t="s">
        <v>136</v>
      </c>
      <c r="M152" s="181" t="str">
        <f t="shared" ref="M152" si="240">IF(K152&gt;AA152,"Cena shodná","Cena zvýšena o")</f>
        <v>Cena zvýšena o</v>
      </c>
      <c r="N152" s="192" t="s">
        <v>1</v>
      </c>
      <c r="O152" s="193" t="s">
        <v>40</v>
      </c>
      <c r="P152" s="194">
        <f t="shared" ref="P152" si="241">I152+J152</f>
        <v>546</v>
      </c>
      <c r="Q152" s="194">
        <f t="shared" ref="Q152" si="242">ROUND(I152*H152,2)</f>
        <v>546</v>
      </c>
      <c r="R152" s="194">
        <f t="shared" ref="R152" si="243">ROUND(J152*H152,2)</f>
        <v>0</v>
      </c>
      <c r="S152" s="195">
        <v>33</v>
      </c>
      <c r="T152" s="195">
        <f t="shared" ref="T152" si="244">S152*H152</f>
        <v>33</v>
      </c>
      <c r="U152" s="195">
        <v>33</v>
      </c>
      <c r="V152" s="195">
        <f t="shared" ref="V152" si="245">U152*H152</f>
        <v>33</v>
      </c>
      <c r="W152" s="195">
        <v>33</v>
      </c>
      <c r="X152" s="195">
        <f t="shared" ref="X152" si="246">W152*H152</f>
        <v>33</v>
      </c>
      <c r="Y152" s="196" t="s">
        <v>1</v>
      </c>
      <c r="Z152" s="213">
        <f t="shared" ref="Z152" si="247">SUM((AA152/K152-1)*100)</f>
        <v>3.0000000000000027</v>
      </c>
      <c r="AA152" s="217">
        <v>562.38</v>
      </c>
      <c r="AR152" s="11" t="s">
        <v>208</v>
      </c>
      <c r="AT152" s="11" t="s">
        <v>244</v>
      </c>
      <c r="AU152" s="11" t="s">
        <v>71</v>
      </c>
      <c r="AY152" s="11" t="s">
        <v>130</v>
      </c>
      <c r="BE152" s="164">
        <f>IF(O152="základní",K152,0)</f>
        <v>546</v>
      </c>
      <c r="BF152" s="164">
        <f>IF(O152="snížená",K152,0)</f>
        <v>0</v>
      </c>
      <c r="BG152" s="164">
        <f>IF(O152="zákl. přenesená",K152,0)</f>
        <v>0</v>
      </c>
      <c r="BH152" s="164">
        <f>IF(O152="sníž. přenesená",K152,0)</f>
        <v>0</v>
      </c>
      <c r="BI152" s="164">
        <f>IF(O152="nulová",K152,0)</f>
        <v>0</v>
      </c>
      <c r="BJ152" s="11" t="s">
        <v>79</v>
      </c>
      <c r="BK152" s="164">
        <f>ROUND(P152*H152,2)</f>
        <v>546</v>
      </c>
      <c r="BL152" s="11" t="s">
        <v>129</v>
      </c>
      <c r="BM152" s="11" t="s">
        <v>1360</v>
      </c>
    </row>
    <row r="153" spans="2:65" s="1" customFormat="1">
      <c r="B153" s="27"/>
      <c r="C153" s="28"/>
      <c r="D153" s="165" t="s">
        <v>139</v>
      </c>
      <c r="E153" s="28"/>
      <c r="F153" s="166" t="s">
        <v>1359</v>
      </c>
      <c r="G153" s="28"/>
      <c r="H153" s="28"/>
      <c r="I153" s="28"/>
      <c r="J153" s="28"/>
      <c r="K153" s="28"/>
      <c r="L153" s="28"/>
      <c r="M153" s="181"/>
      <c r="N153" s="192"/>
      <c r="O153" s="193"/>
      <c r="P153" s="194"/>
      <c r="Q153" s="194"/>
      <c r="R153" s="194"/>
      <c r="S153" s="195"/>
      <c r="T153" s="195"/>
      <c r="U153" s="195"/>
      <c r="V153" s="195"/>
      <c r="W153" s="195"/>
      <c r="X153" s="195"/>
      <c r="Y153" s="196"/>
      <c r="Z153" s="213"/>
      <c r="AA153" s="217"/>
      <c r="AT153" s="11" t="s">
        <v>139</v>
      </c>
      <c r="AU153" s="11" t="s">
        <v>71</v>
      </c>
    </row>
    <row r="154" spans="2:65" s="1" customFormat="1">
      <c r="B154" s="27"/>
      <c r="C154" s="28"/>
      <c r="D154" s="165" t="s">
        <v>139</v>
      </c>
      <c r="E154" s="28"/>
      <c r="F154" s="166" t="s">
        <v>1361</v>
      </c>
      <c r="G154" s="28"/>
      <c r="H154" s="28"/>
      <c r="I154" s="28"/>
      <c r="J154" s="28"/>
      <c r="K154" s="28"/>
      <c r="L154" s="28"/>
      <c r="M154" s="181"/>
      <c r="N154" s="192"/>
      <c r="O154" s="193"/>
      <c r="P154" s="194"/>
      <c r="Q154" s="194"/>
      <c r="R154" s="194"/>
      <c r="S154" s="195"/>
      <c r="T154" s="195"/>
      <c r="U154" s="195"/>
      <c r="V154" s="195"/>
      <c r="W154" s="195"/>
      <c r="X154" s="195"/>
      <c r="Y154" s="196"/>
      <c r="Z154" s="213"/>
      <c r="AA154" s="217"/>
      <c r="AT154" s="11" t="s">
        <v>139</v>
      </c>
      <c r="AU154" s="11" t="s">
        <v>71</v>
      </c>
    </row>
    <row r="155" spans="2:65" s="1" customFormat="1" ht="22.5" customHeight="1">
      <c r="B155" s="27"/>
      <c r="C155" s="168" t="s">
        <v>351</v>
      </c>
      <c r="D155" s="168" t="s">
        <v>244</v>
      </c>
      <c r="E155" s="169" t="s">
        <v>1362</v>
      </c>
      <c r="F155" s="170" t="s">
        <v>1363</v>
      </c>
      <c r="G155" s="171" t="s">
        <v>135</v>
      </c>
      <c r="H155" s="172">
        <v>1</v>
      </c>
      <c r="I155" s="173">
        <v>59</v>
      </c>
      <c r="J155" s="174"/>
      <c r="K155" s="173">
        <f>ROUND(P155*H155,2)</f>
        <v>59</v>
      </c>
      <c r="L155" s="170" t="s">
        <v>136</v>
      </c>
      <c r="M155" s="181" t="str">
        <f t="shared" ref="M155" si="248">IF(K155&gt;AA155,"Cena shodná","Cena zvýšena o")</f>
        <v>Cena zvýšena o</v>
      </c>
      <c r="N155" s="192" t="s">
        <v>1</v>
      </c>
      <c r="O155" s="193" t="s">
        <v>40</v>
      </c>
      <c r="P155" s="194">
        <f t="shared" ref="P155" si="249">I155+J155</f>
        <v>59</v>
      </c>
      <c r="Q155" s="194">
        <f t="shared" ref="Q155" si="250">ROUND(I155*H155,2)</f>
        <v>59</v>
      </c>
      <c r="R155" s="194">
        <f t="shared" ref="R155" si="251">ROUND(J155*H155,2)</f>
        <v>0</v>
      </c>
      <c r="S155" s="195">
        <v>35</v>
      </c>
      <c r="T155" s="195">
        <f t="shared" ref="T155" si="252">S155*H155</f>
        <v>35</v>
      </c>
      <c r="U155" s="195">
        <v>35</v>
      </c>
      <c r="V155" s="195">
        <f t="shared" ref="V155" si="253">U155*H155</f>
        <v>35</v>
      </c>
      <c r="W155" s="195">
        <v>35</v>
      </c>
      <c r="X155" s="195">
        <f t="shared" ref="X155" si="254">W155*H155</f>
        <v>35</v>
      </c>
      <c r="Y155" s="196" t="s">
        <v>1</v>
      </c>
      <c r="Z155" s="213">
        <f t="shared" ref="Z155" si="255">SUM((AA155/K155-1)*100)</f>
        <v>3.0000000000000027</v>
      </c>
      <c r="AA155" s="217">
        <v>60.77</v>
      </c>
      <c r="AR155" s="11" t="s">
        <v>208</v>
      </c>
      <c r="AT155" s="11" t="s">
        <v>244</v>
      </c>
      <c r="AU155" s="11" t="s">
        <v>71</v>
      </c>
      <c r="AY155" s="11" t="s">
        <v>130</v>
      </c>
      <c r="BE155" s="164">
        <f>IF(O155="základní",K155,0)</f>
        <v>59</v>
      </c>
      <c r="BF155" s="164">
        <f>IF(O155="snížená",K155,0)</f>
        <v>0</v>
      </c>
      <c r="BG155" s="164">
        <f>IF(O155="zákl. přenesená",K155,0)</f>
        <v>0</v>
      </c>
      <c r="BH155" s="164">
        <f>IF(O155="sníž. přenesená",K155,0)</f>
        <v>0</v>
      </c>
      <c r="BI155" s="164">
        <f>IF(O155="nulová",K155,0)</f>
        <v>0</v>
      </c>
      <c r="BJ155" s="11" t="s">
        <v>79</v>
      </c>
      <c r="BK155" s="164">
        <f>ROUND(P155*H155,2)</f>
        <v>59</v>
      </c>
      <c r="BL155" s="11" t="s">
        <v>129</v>
      </c>
      <c r="BM155" s="11" t="s">
        <v>1364</v>
      </c>
    </row>
    <row r="156" spans="2:65" s="1" customFormat="1">
      <c r="B156" s="27"/>
      <c r="C156" s="28"/>
      <c r="D156" s="165" t="s">
        <v>139</v>
      </c>
      <c r="E156" s="28"/>
      <c r="F156" s="166" t="s">
        <v>1363</v>
      </c>
      <c r="G156" s="28"/>
      <c r="H156" s="28"/>
      <c r="I156" s="28"/>
      <c r="J156" s="28"/>
      <c r="K156" s="28"/>
      <c r="L156" s="28"/>
      <c r="M156" s="181"/>
      <c r="N156" s="192"/>
      <c r="O156" s="193"/>
      <c r="P156" s="194"/>
      <c r="Q156" s="194"/>
      <c r="R156" s="194"/>
      <c r="S156" s="195"/>
      <c r="T156" s="195"/>
      <c r="U156" s="195"/>
      <c r="V156" s="195"/>
      <c r="W156" s="195"/>
      <c r="X156" s="195"/>
      <c r="Y156" s="196"/>
      <c r="Z156" s="213"/>
      <c r="AA156" s="217"/>
      <c r="AT156" s="11" t="s">
        <v>139</v>
      </c>
      <c r="AU156" s="11" t="s">
        <v>71</v>
      </c>
    </row>
    <row r="157" spans="2:65" s="1" customFormat="1" ht="22.5" customHeight="1">
      <c r="B157" s="27"/>
      <c r="C157" s="168" t="s">
        <v>356</v>
      </c>
      <c r="D157" s="168" t="s">
        <v>244</v>
      </c>
      <c r="E157" s="169" t="s">
        <v>1365</v>
      </c>
      <c r="F157" s="170" t="s">
        <v>1366</v>
      </c>
      <c r="G157" s="171" t="s">
        <v>135</v>
      </c>
      <c r="H157" s="172">
        <v>1</v>
      </c>
      <c r="I157" s="173">
        <v>73</v>
      </c>
      <c r="J157" s="174"/>
      <c r="K157" s="173">
        <f>ROUND(P157*H157,2)</f>
        <v>73</v>
      </c>
      <c r="L157" s="170" t="s">
        <v>136</v>
      </c>
      <c r="M157" s="181" t="str">
        <f t="shared" ref="M157" si="256">IF(K157&gt;AA157,"Cena shodná","Cena zvýšena o")</f>
        <v>Cena zvýšena o</v>
      </c>
      <c r="N157" s="192" t="s">
        <v>1</v>
      </c>
      <c r="O157" s="193" t="s">
        <v>40</v>
      </c>
      <c r="P157" s="194">
        <f t="shared" ref="P157" si="257">I157+J157</f>
        <v>73</v>
      </c>
      <c r="Q157" s="194">
        <f t="shared" ref="Q157" si="258">ROUND(I157*H157,2)</f>
        <v>73</v>
      </c>
      <c r="R157" s="194">
        <f t="shared" ref="R157" si="259">ROUND(J157*H157,2)</f>
        <v>0</v>
      </c>
      <c r="S157" s="195">
        <v>36</v>
      </c>
      <c r="T157" s="195">
        <f t="shared" ref="T157" si="260">S157*H157</f>
        <v>36</v>
      </c>
      <c r="U157" s="195">
        <v>36</v>
      </c>
      <c r="V157" s="195">
        <f t="shared" ref="V157" si="261">U157*H157</f>
        <v>36</v>
      </c>
      <c r="W157" s="195">
        <v>36</v>
      </c>
      <c r="X157" s="195">
        <f t="shared" ref="X157" si="262">W157*H157</f>
        <v>36</v>
      </c>
      <c r="Y157" s="196" t="s">
        <v>1</v>
      </c>
      <c r="Z157" s="213">
        <f t="shared" ref="Z157" si="263">SUM((AA157/K157-1)*100)</f>
        <v>3.0000000000000027</v>
      </c>
      <c r="AA157" s="217">
        <v>75.19</v>
      </c>
      <c r="AR157" s="11" t="s">
        <v>208</v>
      </c>
      <c r="AT157" s="11" t="s">
        <v>244</v>
      </c>
      <c r="AU157" s="11" t="s">
        <v>71</v>
      </c>
      <c r="AY157" s="11" t="s">
        <v>130</v>
      </c>
      <c r="BE157" s="164">
        <f>IF(O157="základní",K157,0)</f>
        <v>73</v>
      </c>
      <c r="BF157" s="164">
        <f>IF(O157="snížená",K157,0)</f>
        <v>0</v>
      </c>
      <c r="BG157" s="164">
        <f>IF(O157="zákl. přenesená",K157,0)</f>
        <v>0</v>
      </c>
      <c r="BH157" s="164">
        <f>IF(O157="sníž. přenesená",K157,0)</f>
        <v>0</v>
      </c>
      <c r="BI157" s="164">
        <f>IF(O157="nulová",K157,0)</f>
        <v>0</v>
      </c>
      <c r="BJ157" s="11" t="s">
        <v>79</v>
      </c>
      <c r="BK157" s="164">
        <f>ROUND(P157*H157,2)</f>
        <v>73</v>
      </c>
      <c r="BL157" s="11" t="s">
        <v>129</v>
      </c>
      <c r="BM157" s="11" t="s">
        <v>1367</v>
      </c>
    </row>
    <row r="158" spans="2:65" s="1" customFormat="1">
      <c r="B158" s="27"/>
      <c r="C158" s="28"/>
      <c r="D158" s="165" t="s">
        <v>139</v>
      </c>
      <c r="E158" s="28"/>
      <c r="F158" s="166" t="s">
        <v>1366</v>
      </c>
      <c r="G158" s="28"/>
      <c r="H158" s="28"/>
      <c r="I158" s="28"/>
      <c r="J158" s="28"/>
      <c r="K158" s="28"/>
      <c r="L158" s="28"/>
      <c r="M158" s="181"/>
      <c r="N158" s="192"/>
      <c r="O158" s="193"/>
      <c r="P158" s="194"/>
      <c r="Q158" s="194"/>
      <c r="R158" s="194"/>
      <c r="S158" s="195"/>
      <c r="T158" s="195"/>
      <c r="U158" s="195"/>
      <c r="V158" s="195"/>
      <c r="W158" s="195"/>
      <c r="X158" s="195"/>
      <c r="Y158" s="196"/>
      <c r="Z158" s="213"/>
      <c r="AA158" s="217"/>
      <c r="AT158" s="11" t="s">
        <v>139</v>
      </c>
      <c r="AU158" s="11" t="s">
        <v>71</v>
      </c>
    </row>
    <row r="159" spans="2:65" s="1" customFormat="1" ht="22.5" customHeight="1">
      <c r="B159" s="27"/>
      <c r="C159" s="168" t="s">
        <v>361</v>
      </c>
      <c r="D159" s="168" t="s">
        <v>244</v>
      </c>
      <c r="E159" s="169" t="s">
        <v>1368</v>
      </c>
      <c r="F159" s="170" t="s">
        <v>1369</v>
      </c>
      <c r="G159" s="171" t="s">
        <v>135</v>
      </c>
      <c r="H159" s="172">
        <v>1</v>
      </c>
      <c r="I159" s="173">
        <v>75</v>
      </c>
      <c r="J159" s="174"/>
      <c r="K159" s="173">
        <f>ROUND(P159*H159,2)</f>
        <v>75</v>
      </c>
      <c r="L159" s="170" t="s">
        <v>136</v>
      </c>
      <c r="M159" s="181" t="str">
        <f t="shared" ref="M159" si="264">IF(K159&gt;AA159,"Cena shodná","Cena zvýšena o")</f>
        <v>Cena zvýšena o</v>
      </c>
      <c r="N159" s="192" t="s">
        <v>1</v>
      </c>
      <c r="O159" s="193" t="s">
        <v>40</v>
      </c>
      <c r="P159" s="194">
        <f t="shared" ref="P159" si="265">I159+J159</f>
        <v>75</v>
      </c>
      <c r="Q159" s="194">
        <f t="shared" ref="Q159" si="266">ROUND(I159*H159,2)</f>
        <v>75</v>
      </c>
      <c r="R159" s="194">
        <f t="shared" ref="R159" si="267">ROUND(J159*H159,2)</f>
        <v>0</v>
      </c>
      <c r="S159" s="195">
        <v>37</v>
      </c>
      <c r="T159" s="195">
        <f t="shared" ref="T159" si="268">S159*H159</f>
        <v>37</v>
      </c>
      <c r="U159" s="195">
        <v>37</v>
      </c>
      <c r="V159" s="195">
        <f t="shared" ref="V159" si="269">U159*H159</f>
        <v>37</v>
      </c>
      <c r="W159" s="195">
        <v>37</v>
      </c>
      <c r="X159" s="195">
        <f t="shared" ref="X159" si="270">W159*H159</f>
        <v>37</v>
      </c>
      <c r="Y159" s="196" t="s">
        <v>1</v>
      </c>
      <c r="Z159" s="213">
        <f t="shared" ref="Z159" si="271">SUM((AA159/K159-1)*100)</f>
        <v>3.0000000000000027</v>
      </c>
      <c r="AA159" s="217">
        <v>77.25</v>
      </c>
      <c r="AR159" s="11" t="s">
        <v>208</v>
      </c>
      <c r="AT159" s="11" t="s">
        <v>244</v>
      </c>
      <c r="AU159" s="11" t="s">
        <v>71</v>
      </c>
      <c r="AY159" s="11" t="s">
        <v>130</v>
      </c>
      <c r="BE159" s="164">
        <f>IF(O159="základní",K159,0)</f>
        <v>75</v>
      </c>
      <c r="BF159" s="164">
        <f>IF(O159="snížená",K159,0)</f>
        <v>0</v>
      </c>
      <c r="BG159" s="164">
        <f>IF(O159="zákl. přenesená",K159,0)</f>
        <v>0</v>
      </c>
      <c r="BH159" s="164">
        <f>IF(O159="sníž. přenesená",K159,0)</f>
        <v>0</v>
      </c>
      <c r="BI159" s="164">
        <f>IF(O159="nulová",K159,0)</f>
        <v>0</v>
      </c>
      <c r="BJ159" s="11" t="s">
        <v>79</v>
      </c>
      <c r="BK159" s="164">
        <f>ROUND(P159*H159,2)</f>
        <v>75</v>
      </c>
      <c r="BL159" s="11" t="s">
        <v>129</v>
      </c>
      <c r="BM159" s="11" t="s">
        <v>1370</v>
      </c>
    </row>
    <row r="160" spans="2:65" s="1" customFormat="1">
      <c r="B160" s="27"/>
      <c r="C160" s="28"/>
      <c r="D160" s="165" t="s">
        <v>139</v>
      </c>
      <c r="E160" s="28"/>
      <c r="F160" s="166" t="s">
        <v>1369</v>
      </c>
      <c r="G160" s="28"/>
      <c r="H160" s="28"/>
      <c r="I160" s="28"/>
      <c r="J160" s="28"/>
      <c r="K160" s="28"/>
      <c r="L160" s="28"/>
      <c r="M160" s="181"/>
      <c r="N160" s="192"/>
      <c r="O160" s="193"/>
      <c r="P160" s="194"/>
      <c r="Q160" s="194"/>
      <c r="R160" s="194"/>
      <c r="S160" s="195"/>
      <c r="T160" s="195"/>
      <c r="U160" s="195"/>
      <c r="V160" s="195"/>
      <c r="W160" s="195"/>
      <c r="X160" s="195"/>
      <c r="Y160" s="196"/>
      <c r="Z160" s="213"/>
      <c r="AA160" s="217"/>
      <c r="AT160" s="11" t="s">
        <v>139</v>
      </c>
      <c r="AU160" s="11" t="s">
        <v>71</v>
      </c>
    </row>
    <row r="161" spans="2:65" s="1" customFormat="1" ht="22.5" customHeight="1">
      <c r="B161" s="27"/>
      <c r="C161" s="168" t="s">
        <v>366</v>
      </c>
      <c r="D161" s="168" t="s">
        <v>244</v>
      </c>
      <c r="E161" s="169" t="s">
        <v>1371</v>
      </c>
      <c r="F161" s="170" t="s">
        <v>1372</v>
      </c>
      <c r="G161" s="171" t="s">
        <v>135</v>
      </c>
      <c r="H161" s="172">
        <v>1</v>
      </c>
      <c r="I161" s="173">
        <v>113</v>
      </c>
      <c r="J161" s="174"/>
      <c r="K161" s="173">
        <f>ROUND(P161*H161,2)</f>
        <v>113</v>
      </c>
      <c r="L161" s="170" t="s">
        <v>136</v>
      </c>
      <c r="M161" s="181" t="str">
        <f t="shared" ref="M161" si="272">IF(K161&gt;AA161,"Cena shodná","Cena zvýšena o")</f>
        <v>Cena zvýšena o</v>
      </c>
      <c r="N161" s="192" t="s">
        <v>1</v>
      </c>
      <c r="O161" s="193" t="s">
        <v>40</v>
      </c>
      <c r="P161" s="194">
        <f t="shared" ref="P161" si="273">I161+J161</f>
        <v>113</v>
      </c>
      <c r="Q161" s="194">
        <f t="shared" ref="Q161" si="274">ROUND(I161*H161,2)</f>
        <v>113</v>
      </c>
      <c r="R161" s="194">
        <f t="shared" ref="R161" si="275">ROUND(J161*H161,2)</f>
        <v>0</v>
      </c>
      <c r="S161" s="195">
        <v>38</v>
      </c>
      <c r="T161" s="195">
        <f t="shared" ref="T161" si="276">S161*H161</f>
        <v>38</v>
      </c>
      <c r="U161" s="195">
        <v>38</v>
      </c>
      <c r="V161" s="195">
        <f t="shared" ref="V161" si="277">U161*H161</f>
        <v>38</v>
      </c>
      <c r="W161" s="195">
        <v>38</v>
      </c>
      <c r="X161" s="195">
        <f t="shared" ref="X161" si="278">W161*H161</f>
        <v>38</v>
      </c>
      <c r="Y161" s="196" t="s">
        <v>1</v>
      </c>
      <c r="Z161" s="213">
        <f t="shared" ref="Z161" si="279">SUM((AA161/K161-1)*100)</f>
        <v>3.0000000000000027</v>
      </c>
      <c r="AA161" s="217">
        <v>116.39</v>
      </c>
      <c r="AR161" s="11" t="s">
        <v>208</v>
      </c>
      <c r="AT161" s="11" t="s">
        <v>244</v>
      </c>
      <c r="AU161" s="11" t="s">
        <v>71</v>
      </c>
      <c r="AY161" s="11" t="s">
        <v>130</v>
      </c>
      <c r="BE161" s="164">
        <f>IF(O161="základní",K161,0)</f>
        <v>113</v>
      </c>
      <c r="BF161" s="164">
        <f>IF(O161="snížená",K161,0)</f>
        <v>0</v>
      </c>
      <c r="BG161" s="164">
        <f>IF(O161="zákl. přenesená",K161,0)</f>
        <v>0</v>
      </c>
      <c r="BH161" s="164">
        <f>IF(O161="sníž. přenesená",K161,0)</f>
        <v>0</v>
      </c>
      <c r="BI161" s="164">
        <f>IF(O161="nulová",K161,0)</f>
        <v>0</v>
      </c>
      <c r="BJ161" s="11" t="s">
        <v>79</v>
      </c>
      <c r="BK161" s="164">
        <f>ROUND(P161*H161,2)</f>
        <v>113</v>
      </c>
      <c r="BL161" s="11" t="s">
        <v>129</v>
      </c>
      <c r="BM161" s="11" t="s">
        <v>1373</v>
      </c>
    </row>
    <row r="162" spans="2:65" s="1" customFormat="1">
      <c r="B162" s="27"/>
      <c r="C162" s="28"/>
      <c r="D162" s="165" t="s">
        <v>139</v>
      </c>
      <c r="E162" s="28"/>
      <c r="F162" s="166" t="s">
        <v>1372</v>
      </c>
      <c r="G162" s="28"/>
      <c r="H162" s="28"/>
      <c r="I162" s="28"/>
      <c r="J162" s="28"/>
      <c r="K162" s="28"/>
      <c r="L162" s="28"/>
      <c r="M162" s="181"/>
      <c r="N162" s="192"/>
      <c r="O162" s="193"/>
      <c r="P162" s="194"/>
      <c r="Q162" s="194"/>
      <c r="R162" s="194"/>
      <c r="S162" s="195"/>
      <c r="T162" s="195"/>
      <c r="U162" s="195"/>
      <c r="V162" s="195"/>
      <c r="W162" s="195"/>
      <c r="X162" s="195"/>
      <c r="Y162" s="196"/>
      <c r="Z162" s="213"/>
      <c r="AA162" s="217"/>
      <c r="AT162" s="11" t="s">
        <v>139</v>
      </c>
      <c r="AU162" s="11" t="s">
        <v>71</v>
      </c>
    </row>
    <row r="163" spans="2:65" s="1" customFormat="1" ht="22.5" customHeight="1">
      <c r="B163" s="27"/>
      <c r="C163" s="168" t="s">
        <v>371</v>
      </c>
      <c r="D163" s="168" t="s">
        <v>244</v>
      </c>
      <c r="E163" s="169" t="s">
        <v>1374</v>
      </c>
      <c r="F163" s="170" t="s">
        <v>1375</v>
      </c>
      <c r="G163" s="171" t="s">
        <v>135</v>
      </c>
      <c r="H163" s="172">
        <v>1</v>
      </c>
      <c r="I163" s="173">
        <v>320</v>
      </c>
      <c r="J163" s="174"/>
      <c r="K163" s="173">
        <f>ROUND(P163*H163,2)</f>
        <v>320</v>
      </c>
      <c r="L163" s="170" t="s">
        <v>136</v>
      </c>
      <c r="M163" s="181" t="str">
        <f t="shared" ref="M163" si="280">IF(K163&gt;AA163,"Cena shodná","Cena zvýšena o")</f>
        <v>Cena zvýšena o</v>
      </c>
      <c r="N163" s="192" t="s">
        <v>1</v>
      </c>
      <c r="O163" s="193" t="s">
        <v>40</v>
      </c>
      <c r="P163" s="194">
        <f t="shared" ref="P163" si="281">I163+J163</f>
        <v>320</v>
      </c>
      <c r="Q163" s="194">
        <f t="shared" ref="Q163" si="282">ROUND(I163*H163,2)</f>
        <v>320</v>
      </c>
      <c r="R163" s="194">
        <f t="shared" ref="R163" si="283">ROUND(J163*H163,2)</f>
        <v>0</v>
      </c>
      <c r="S163" s="195">
        <v>39</v>
      </c>
      <c r="T163" s="195">
        <f t="shared" ref="T163" si="284">S163*H163</f>
        <v>39</v>
      </c>
      <c r="U163" s="195">
        <v>39</v>
      </c>
      <c r="V163" s="195">
        <f t="shared" ref="V163" si="285">U163*H163</f>
        <v>39</v>
      </c>
      <c r="W163" s="195">
        <v>39</v>
      </c>
      <c r="X163" s="195">
        <f t="shared" ref="X163" si="286">W163*H163</f>
        <v>39</v>
      </c>
      <c r="Y163" s="196" t="s">
        <v>1</v>
      </c>
      <c r="Z163" s="213">
        <f t="shared" ref="Z163" si="287">SUM((AA163/K163-1)*100)</f>
        <v>3.0000000000000027</v>
      </c>
      <c r="AA163" s="217">
        <v>329.6</v>
      </c>
      <c r="AR163" s="11" t="s">
        <v>208</v>
      </c>
      <c r="AT163" s="11" t="s">
        <v>244</v>
      </c>
      <c r="AU163" s="11" t="s">
        <v>71</v>
      </c>
      <c r="AY163" s="11" t="s">
        <v>130</v>
      </c>
      <c r="BE163" s="164">
        <f>IF(O163="základní",K163,0)</f>
        <v>320</v>
      </c>
      <c r="BF163" s="164">
        <f>IF(O163="snížená",K163,0)</f>
        <v>0</v>
      </c>
      <c r="BG163" s="164">
        <f>IF(O163="zákl. přenesená",K163,0)</f>
        <v>0</v>
      </c>
      <c r="BH163" s="164">
        <f>IF(O163="sníž. přenesená",K163,0)</f>
        <v>0</v>
      </c>
      <c r="BI163" s="164">
        <f>IF(O163="nulová",K163,0)</f>
        <v>0</v>
      </c>
      <c r="BJ163" s="11" t="s">
        <v>79</v>
      </c>
      <c r="BK163" s="164">
        <f>ROUND(P163*H163,2)</f>
        <v>320</v>
      </c>
      <c r="BL163" s="11" t="s">
        <v>129</v>
      </c>
      <c r="BM163" s="11" t="s">
        <v>1376</v>
      </c>
    </row>
    <row r="164" spans="2:65" s="1" customFormat="1">
      <c r="B164" s="27"/>
      <c r="C164" s="28"/>
      <c r="D164" s="165" t="s">
        <v>139</v>
      </c>
      <c r="E164" s="28"/>
      <c r="F164" s="166" t="s">
        <v>1375</v>
      </c>
      <c r="G164" s="28"/>
      <c r="H164" s="28"/>
      <c r="I164" s="28"/>
      <c r="J164" s="28"/>
      <c r="K164" s="28"/>
      <c r="L164" s="28"/>
      <c r="M164" s="181"/>
      <c r="N164" s="192"/>
      <c r="O164" s="193"/>
      <c r="P164" s="194"/>
      <c r="Q164" s="194"/>
      <c r="R164" s="194"/>
      <c r="S164" s="195"/>
      <c r="T164" s="195"/>
      <c r="U164" s="195"/>
      <c r="V164" s="195"/>
      <c r="W164" s="195"/>
      <c r="X164" s="195"/>
      <c r="Y164" s="196"/>
      <c r="Z164" s="213"/>
      <c r="AA164" s="217"/>
      <c r="AT164" s="11" t="s">
        <v>139</v>
      </c>
      <c r="AU164" s="11" t="s">
        <v>71</v>
      </c>
    </row>
    <row r="165" spans="2:65" s="1" customFormat="1" ht="22.5" customHeight="1">
      <c r="B165" s="27"/>
      <c r="C165" s="168" t="s">
        <v>376</v>
      </c>
      <c r="D165" s="168" t="s">
        <v>244</v>
      </c>
      <c r="E165" s="169" t="s">
        <v>1377</v>
      </c>
      <c r="F165" s="170" t="s">
        <v>1378</v>
      </c>
      <c r="G165" s="171" t="s">
        <v>135</v>
      </c>
      <c r="H165" s="172">
        <v>1</v>
      </c>
      <c r="I165" s="173">
        <v>190</v>
      </c>
      <c r="J165" s="174"/>
      <c r="K165" s="173">
        <f>ROUND(P165*H165,2)</f>
        <v>190</v>
      </c>
      <c r="L165" s="170" t="s">
        <v>136</v>
      </c>
      <c r="M165" s="181" t="str">
        <f t="shared" ref="M165" si="288">IF(K165&gt;AA165,"Cena shodná","Cena zvýšena o")</f>
        <v>Cena zvýšena o</v>
      </c>
      <c r="N165" s="192" t="s">
        <v>1</v>
      </c>
      <c r="O165" s="193" t="s">
        <v>40</v>
      </c>
      <c r="P165" s="194">
        <f t="shared" ref="P165" si="289">I165+J165</f>
        <v>190</v>
      </c>
      <c r="Q165" s="194">
        <f t="shared" ref="Q165" si="290">ROUND(I165*H165,2)</f>
        <v>190</v>
      </c>
      <c r="R165" s="194">
        <f t="shared" ref="R165" si="291">ROUND(J165*H165,2)</f>
        <v>0</v>
      </c>
      <c r="S165" s="195">
        <v>40</v>
      </c>
      <c r="T165" s="195">
        <f t="shared" ref="T165" si="292">S165*H165</f>
        <v>40</v>
      </c>
      <c r="U165" s="195">
        <v>40</v>
      </c>
      <c r="V165" s="195">
        <f t="shared" ref="V165" si="293">U165*H165</f>
        <v>40</v>
      </c>
      <c r="W165" s="195">
        <v>40</v>
      </c>
      <c r="X165" s="195">
        <f t="shared" ref="X165" si="294">W165*H165</f>
        <v>40</v>
      </c>
      <c r="Y165" s="196" t="s">
        <v>1</v>
      </c>
      <c r="Z165" s="213">
        <f t="shared" ref="Z165" si="295">SUM((AA165/K165-1)*100)</f>
        <v>3.0000000000000027</v>
      </c>
      <c r="AA165" s="217">
        <v>195.7</v>
      </c>
      <c r="AR165" s="11" t="s">
        <v>208</v>
      </c>
      <c r="AT165" s="11" t="s">
        <v>244</v>
      </c>
      <c r="AU165" s="11" t="s">
        <v>71</v>
      </c>
      <c r="AY165" s="11" t="s">
        <v>130</v>
      </c>
      <c r="BE165" s="164">
        <f>IF(O165="základní",K165,0)</f>
        <v>190</v>
      </c>
      <c r="BF165" s="164">
        <f>IF(O165="snížená",K165,0)</f>
        <v>0</v>
      </c>
      <c r="BG165" s="164">
        <f>IF(O165="zákl. přenesená",K165,0)</f>
        <v>0</v>
      </c>
      <c r="BH165" s="164">
        <f>IF(O165="sníž. přenesená",K165,0)</f>
        <v>0</v>
      </c>
      <c r="BI165" s="164">
        <f>IF(O165="nulová",K165,0)</f>
        <v>0</v>
      </c>
      <c r="BJ165" s="11" t="s">
        <v>79</v>
      </c>
      <c r="BK165" s="164">
        <f>ROUND(P165*H165,2)</f>
        <v>190</v>
      </c>
      <c r="BL165" s="11" t="s">
        <v>129</v>
      </c>
      <c r="BM165" s="11" t="s">
        <v>1379</v>
      </c>
    </row>
    <row r="166" spans="2:65" s="1" customFormat="1">
      <c r="B166" s="27"/>
      <c r="C166" s="28"/>
      <c r="D166" s="165" t="s">
        <v>139</v>
      </c>
      <c r="E166" s="28"/>
      <c r="F166" s="166" t="s">
        <v>1378</v>
      </c>
      <c r="G166" s="28"/>
      <c r="H166" s="28"/>
      <c r="I166" s="28"/>
      <c r="J166" s="28"/>
      <c r="K166" s="28"/>
      <c r="L166" s="28"/>
      <c r="M166" s="181"/>
      <c r="N166" s="192"/>
      <c r="O166" s="193"/>
      <c r="P166" s="194"/>
      <c r="Q166" s="194"/>
      <c r="R166" s="194"/>
      <c r="S166" s="195"/>
      <c r="T166" s="195"/>
      <c r="U166" s="195"/>
      <c r="V166" s="195"/>
      <c r="W166" s="195"/>
      <c r="X166" s="195"/>
      <c r="Y166" s="196"/>
      <c r="Z166" s="213"/>
      <c r="AA166" s="217"/>
      <c r="AT166" s="11" t="s">
        <v>139</v>
      </c>
      <c r="AU166" s="11" t="s">
        <v>71</v>
      </c>
    </row>
    <row r="167" spans="2:65" s="1" customFormat="1" ht="22.5" customHeight="1">
      <c r="B167" s="27"/>
      <c r="C167" s="168" t="s">
        <v>381</v>
      </c>
      <c r="D167" s="168" t="s">
        <v>244</v>
      </c>
      <c r="E167" s="169" t="s">
        <v>1380</v>
      </c>
      <c r="F167" s="170" t="s">
        <v>1381</v>
      </c>
      <c r="G167" s="171" t="s">
        <v>135</v>
      </c>
      <c r="H167" s="172">
        <v>1</v>
      </c>
      <c r="I167" s="173">
        <v>435</v>
      </c>
      <c r="J167" s="174"/>
      <c r="K167" s="173">
        <f>ROUND(P167*H167,2)</f>
        <v>435</v>
      </c>
      <c r="L167" s="170" t="s">
        <v>136</v>
      </c>
      <c r="M167" s="181" t="str">
        <f t="shared" ref="M167" si="296">IF(K167&gt;AA167,"Cena shodná","Cena zvýšena o")</f>
        <v>Cena zvýšena o</v>
      </c>
      <c r="N167" s="192" t="s">
        <v>1</v>
      </c>
      <c r="O167" s="193" t="s">
        <v>40</v>
      </c>
      <c r="P167" s="194">
        <f t="shared" ref="P167" si="297">I167+J167</f>
        <v>435</v>
      </c>
      <c r="Q167" s="194">
        <f t="shared" ref="Q167" si="298">ROUND(I167*H167,2)</f>
        <v>435</v>
      </c>
      <c r="R167" s="194">
        <f t="shared" ref="R167" si="299">ROUND(J167*H167,2)</f>
        <v>0</v>
      </c>
      <c r="S167" s="195">
        <v>41</v>
      </c>
      <c r="T167" s="195">
        <f t="shared" ref="T167" si="300">S167*H167</f>
        <v>41</v>
      </c>
      <c r="U167" s="195">
        <v>41</v>
      </c>
      <c r="V167" s="195">
        <f t="shared" ref="V167" si="301">U167*H167</f>
        <v>41</v>
      </c>
      <c r="W167" s="195">
        <v>41</v>
      </c>
      <c r="X167" s="195">
        <f t="shared" ref="X167" si="302">W167*H167</f>
        <v>41</v>
      </c>
      <c r="Y167" s="196" t="s">
        <v>1</v>
      </c>
      <c r="Z167" s="213">
        <f t="shared" ref="Z167" si="303">SUM((AA167/K167-1)*100)</f>
        <v>3.0000000000000027</v>
      </c>
      <c r="AA167" s="217">
        <v>448.05</v>
      </c>
      <c r="AR167" s="11" t="s">
        <v>208</v>
      </c>
      <c r="AT167" s="11" t="s">
        <v>244</v>
      </c>
      <c r="AU167" s="11" t="s">
        <v>71</v>
      </c>
      <c r="AY167" s="11" t="s">
        <v>130</v>
      </c>
      <c r="BE167" s="164">
        <f>IF(O167="základní",K167,0)</f>
        <v>435</v>
      </c>
      <c r="BF167" s="164">
        <f>IF(O167="snížená",K167,0)</f>
        <v>0</v>
      </c>
      <c r="BG167" s="164">
        <f>IF(O167="zákl. přenesená",K167,0)</f>
        <v>0</v>
      </c>
      <c r="BH167" s="164">
        <f>IF(O167="sníž. přenesená",K167,0)</f>
        <v>0</v>
      </c>
      <c r="BI167" s="164">
        <f>IF(O167="nulová",K167,0)</f>
        <v>0</v>
      </c>
      <c r="BJ167" s="11" t="s">
        <v>79</v>
      </c>
      <c r="BK167" s="164">
        <f>ROUND(P167*H167,2)</f>
        <v>435</v>
      </c>
      <c r="BL167" s="11" t="s">
        <v>129</v>
      </c>
      <c r="BM167" s="11" t="s">
        <v>1382</v>
      </c>
    </row>
    <row r="168" spans="2:65" s="1" customFormat="1">
      <c r="B168" s="27"/>
      <c r="C168" s="28"/>
      <c r="D168" s="165" t="s">
        <v>139</v>
      </c>
      <c r="E168" s="28"/>
      <c r="F168" s="166" t="s">
        <v>1381</v>
      </c>
      <c r="G168" s="28"/>
      <c r="H168" s="28"/>
      <c r="I168" s="28"/>
      <c r="J168" s="28"/>
      <c r="K168" s="28"/>
      <c r="L168" s="28"/>
      <c r="M168" s="181"/>
      <c r="N168" s="192"/>
      <c r="O168" s="193"/>
      <c r="P168" s="194"/>
      <c r="Q168" s="194"/>
      <c r="R168" s="194"/>
      <c r="S168" s="195"/>
      <c r="T168" s="195"/>
      <c r="U168" s="195"/>
      <c r="V168" s="195"/>
      <c r="W168" s="195"/>
      <c r="X168" s="195"/>
      <c r="Y168" s="196"/>
      <c r="Z168" s="213"/>
      <c r="AA168" s="217"/>
      <c r="AT168" s="11" t="s">
        <v>139</v>
      </c>
      <c r="AU168" s="11" t="s">
        <v>71</v>
      </c>
    </row>
    <row r="169" spans="2:65" s="1" customFormat="1" ht="22.5" customHeight="1">
      <c r="B169" s="27"/>
      <c r="C169" s="168" t="s">
        <v>386</v>
      </c>
      <c r="D169" s="168" t="s">
        <v>244</v>
      </c>
      <c r="E169" s="169" t="s">
        <v>1383</v>
      </c>
      <c r="F169" s="170" t="s">
        <v>1384</v>
      </c>
      <c r="G169" s="171" t="s">
        <v>135</v>
      </c>
      <c r="H169" s="172">
        <v>1</v>
      </c>
      <c r="I169" s="173">
        <v>10</v>
      </c>
      <c r="J169" s="174"/>
      <c r="K169" s="173">
        <f>ROUND(P169*H169,2)</f>
        <v>10</v>
      </c>
      <c r="L169" s="170" t="s">
        <v>136</v>
      </c>
      <c r="M169" s="181" t="str">
        <f t="shared" ref="M169" si="304">IF(K169&gt;AA169,"Cena shodná","Cena zvýšena o")</f>
        <v>Cena zvýšena o</v>
      </c>
      <c r="N169" s="192" t="s">
        <v>1</v>
      </c>
      <c r="O169" s="193" t="s">
        <v>40</v>
      </c>
      <c r="P169" s="194">
        <f t="shared" ref="P169" si="305">I169+J169</f>
        <v>10</v>
      </c>
      <c r="Q169" s="194">
        <f t="shared" ref="Q169" si="306">ROUND(I169*H169,2)</f>
        <v>10</v>
      </c>
      <c r="R169" s="194">
        <f t="shared" ref="R169" si="307">ROUND(J169*H169,2)</f>
        <v>0</v>
      </c>
      <c r="S169" s="195">
        <v>42</v>
      </c>
      <c r="T169" s="195">
        <f t="shared" ref="T169" si="308">S169*H169</f>
        <v>42</v>
      </c>
      <c r="U169" s="195">
        <v>42</v>
      </c>
      <c r="V169" s="195">
        <f t="shared" ref="V169" si="309">U169*H169</f>
        <v>42</v>
      </c>
      <c r="W169" s="195">
        <v>42</v>
      </c>
      <c r="X169" s="195">
        <f t="shared" ref="X169" si="310">W169*H169</f>
        <v>42</v>
      </c>
      <c r="Y169" s="196" t="s">
        <v>1</v>
      </c>
      <c r="Z169" s="213">
        <f t="shared" ref="Z169" si="311">SUM((AA169/K169-1)*100)</f>
        <v>3.0000000000000027</v>
      </c>
      <c r="AA169" s="217">
        <v>10.3</v>
      </c>
      <c r="AR169" s="11" t="s">
        <v>208</v>
      </c>
      <c r="AT169" s="11" t="s">
        <v>244</v>
      </c>
      <c r="AU169" s="11" t="s">
        <v>71</v>
      </c>
      <c r="AY169" s="11" t="s">
        <v>130</v>
      </c>
      <c r="BE169" s="164">
        <f>IF(O169="základní",K169,0)</f>
        <v>10</v>
      </c>
      <c r="BF169" s="164">
        <f>IF(O169="snížená",K169,0)</f>
        <v>0</v>
      </c>
      <c r="BG169" s="164">
        <f>IF(O169="zákl. přenesená",K169,0)</f>
        <v>0</v>
      </c>
      <c r="BH169" s="164">
        <f>IF(O169="sníž. přenesená",K169,0)</f>
        <v>0</v>
      </c>
      <c r="BI169" s="164">
        <f>IF(O169="nulová",K169,0)</f>
        <v>0</v>
      </c>
      <c r="BJ169" s="11" t="s">
        <v>79</v>
      </c>
      <c r="BK169" s="164">
        <f>ROUND(P169*H169,2)</f>
        <v>10</v>
      </c>
      <c r="BL169" s="11" t="s">
        <v>129</v>
      </c>
      <c r="BM169" s="11" t="s">
        <v>1385</v>
      </c>
    </row>
    <row r="170" spans="2:65" s="1" customFormat="1">
      <c r="B170" s="27"/>
      <c r="C170" s="28"/>
      <c r="D170" s="165" t="s">
        <v>139</v>
      </c>
      <c r="E170" s="28"/>
      <c r="F170" s="166" t="s">
        <v>1384</v>
      </c>
      <c r="G170" s="28"/>
      <c r="H170" s="28"/>
      <c r="I170" s="28"/>
      <c r="J170" s="28"/>
      <c r="K170" s="28"/>
      <c r="L170" s="28"/>
      <c r="M170" s="181"/>
      <c r="N170" s="192"/>
      <c r="O170" s="193"/>
      <c r="P170" s="194"/>
      <c r="Q170" s="194"/>
      <c r="R170" s="194"/>
      <c r="S170" s="195"/>
      <c r="T170" s="195"/>
      <c r="U170" s="195"/>
      <c r="V170" s="195"/>
      <c r="W170" s="195"/>
      <c r="X170" s="195"/>
      <c r="Y170" s="196"/>
      <c r="Z170" s="213"/>
      <c r="AA170" s="217"/>
      <c r="AT170" s="11" t="s">
        <v>139</v>
      </c>
      <c r="AU170" s="11" t="s">
        <v>71</v>
      </c>
    </row>
    <row r="171" spans="2:65" s="1" customFormat="1" ht="22.5" customHeight="1">
      <c r="B171" s="27"/>
      <c r="C171" s="168" t="s">
        <v>391</v>
      </c>
      <c r="D171" s="168" t="s">
        <v>244</v>
      </c>
      <c r="E171" s="169" t="s">
        <v>1386</v>
      </c>
      <c r="F171" s="170" t="s">
        <v>1387</v>
      </c>
      <c r="G171" s="171" t="s">
        <v>135</v>
      </c>
      <c r="H171" s="172">
        <v>1</v>
      </c>
      <c r="I171" s="173">
        <v>5</v>
      </c>
      <c r="J171" s="174"/>
      <c r="K171" s="173">
        <f>ROUND(P171*H171,2)</f>
        <v>5</v>
      </c>
      <c r="L171" s="170" t="s">
        <v>136</v>
      </c>
      <c r="M171" s="181" t="str">
        <f t="shared" ref="M171" si="312">IF(K171&gt;AA171,"Cena shodná","Cena zvýšena o")</f>
        <v>Cena zvýšena o</v>
      </c>
      <c r="N171" s="192" t="s">
        <v>1</v>
      </c>
      <c r="O171" s="193" t="s">
        <v>40</v>
      </c>
      <c r="P171" s="194">
        <f t="shared" ref="P171" si="313">I171+J171</f>
        <v>5</v>
      </c>
      <c r="Q171" s="194">
        <f t="shared" ref="Q171" si="314">ROUND(I171*H171,2)</f>
        <v>5</v>
      </c>
      <c r="R171" s="194">
        <f t="shared" ref="R171" si="315">ROUND(J171*H171,2)</f>
        <v>0</v>
      </c>
      <c r="S171" s="195">
        <v>43</v>
      </c>
      <c r="T171" s="195">
        <f t="shared" ref="T171" si="316">S171*H171</f>
        <v>43</v>
      </c>
      <c r="U171" s="195">
        <v>43</v>
      </c>
      <c r="V171" s="195">
        <f t="shared" ref="V171" si="317">U171*H171</f>
        <v>43</v>
      </c>
      <c r="W171" s="195">
        <v>43</v>
      </c>
      <c r="X171" s="195">
        <f t="shared" ref="X171" si="318">W171*H171</f>
        <v>43</v>
      </c>
      <c r="Y171" s="196" t="s">
        <v>1</v>
      </c>
      <c r="Z171" s="213">
        <f t="shared" ref="Z171" si="319">SUM((AA171/K171-1)*100)</f>
        <v>3.0000000000000027</v>
      </c>
      <c r="AA171" s="217">
        <v>5.15</v>
      </c>
      <c r="AR171" s="11" t="s">
        <v>208</v>
      </c>
      <c r="AT171" s="11" t="s">
        <v>244</v>
      </c>
      <c r="AU171" s="11" t="s">
        <v>71</v>
      </c>
      <c r="AY171" s="11" t="s">
        <v>130</v>
      </c>
      <c r="BE171" s="164">
        <f>IF(O171="základní",K171,0)</f>
        <v>5</v>
      </c>
      <c r="BF171" s="164">
        <f>IF(O171="snížená",K171,0)</f>
        <v>0</v>
      </c>
      <c r="BG171" s="164">
        <f>IF(O171="zákl. přenesená",K171,0)</f>
        <v>0</v>
      </c>
      <c r="BH171" s="164">
        <f>IF(O171="sníž. přenesená",K171,0)</f>
        <v>0</v>
      </c>
      <c r="BI171" s="164">
        <f>IF(O171="nulová",K171,0)</f>
        <v>0</v>
      </c>
      <c r="BJ171" s="11" t="s">
        <v>79</v>
      </c>
      <c r="BK171" s="164">
        <f>ROUND(P171*H171,2)</f>
        <v>5</v>
      </c>
      <c r="BL171" s="11" t="s">
        <v>129</v>
      </c>
      <c r="BM171" s="11" t="s">
        <v>1388</v>
      </c>
    </row>
    <row r="172" spans="2:65" s="1" customFormat="1">
      <c r="B172" s="27"/>
      <c r="C172" s="28"/>
      <c r="D172" s="165" t="s">
        <v>139</v>
      </c>
      <c r="E172" s="28"/>
      <c r="F172" s="166" t="s">
        <v>1387</v>
      </c>
      <c r="G172" s="28"/>
      <c r="H172" s="28"/>
      <c r="I172" s="28"/>
      <c r="J172" s="28"/>
      <c r="K172" s="28"/>
      <c r="L172" s="28"/>
      <c r="M172" s="181"/>
      <c r="N172" s="192"/>
      <c r="O172" s="193"/>
      <c r="P172" s="194"/>
      <c r="Q172" s="194"/>
      <c r="R172" s="194"/>
      <c r="S172" s="195"/>
      <c r="T172" s="195"/>
      <c r="U172" s="195"/>
      <c r="V172" s="195"/>
      <c r="W172" s="195"/>
      <c r="X172" s="195"/>
      <c r="Y172" s="196"/>
      <c r="Z172" s="213"/>
      <c r="AA172" s="217"/>
      <c r="AT172" s="11" t="s">
        <v>139</v>
      </c>
      <c r="AU172" s="11" t="s">
        <v>71</v>
      </c>
    </row>
    <row r="173" spans="2:65" s="1" customFormat="1" ht="22.5" customHeight="1">
      <c r="B173" s="27"/>
      <c r="C173" s="168" t="s">
        <v>396</v>
      </c>
      <c r="D173" s="168" t="s">
        <v>244</v>
      </c>
      <c r="E173" s="169" t="s">
        <v>1389</v>
      </c>
      <c r="F173" s="170" t="s">
        <v>1390</v>
      </c>
      <c r="G173" s="171" t="s">
        <v>135</v>
      </c>
      <c r="H173" s="172">
        <v>1</v>
      </c>
      <c r="I173" s="173">
        <v>16</v>
      </c>
      <c r="J173" s="174"/>
      <c r="K173" s="173">
        <f>ROUND(P173*H173,2)</f>
        <v>16</v>
      </c>
      <c r="L173" s="170" t="s">
        <v>136</v>
      </c>
      <c r="M173" s="181" t="str">
        <f t="shared" ref="M173" si="320">IF(K173&gt;AA173,"Cena shodná","Cena zvýšena o")</f>
        <v>Cena zvýšena o</v>
      </c>
      <c r="N173" s="192" t="s">
        <v>1</v>
      </c>
      <c r="O173" s="193" t="s">
        <v>40</v>
      </c>
      <c r="P173" s="194">
        <f t="shared" ref="P173" si="321">I173+J173</f>
        <v>16</v>
      </c>
      <c r="Q173" s="194">
        <f t="shared" ref="Q173" si="322">ROUND(I173*H173,2)</f>
        <v>16</v>
      </c>
      <c r="R173" s="194">
        <f t="shared" ref="R173" si="323">ROUND(J173*H173,2)</f>
        <v>0</v>
      </c>
      <c r="S173" s="195">
        <v>44</v>
      </c>
      <c r="T173" s="195">
        <f t="shared" ref="T173" si="324">S173*H173</f>
        <v>44</v>
      </c>
      <c r="U173" s="195">
        <v>44</v>
      </c>
      <c r="V173" s="195">
        <f t="shared" ref="V173" si="325">U173*H173</f>
        <v>44</v>
      </c>
      <c r="W173" s="195">
        <v>44</v>
      </c>
      <c r="X173" s="195">
        <f t="shared" ref="X173" si="326">W173*H173</f>
        <v>44</v>
      </c>
      <c r="Y173" s="196" t="s">
        <v>1</v>
      </c>
      <c r="Z173" s="213">
        <f t="shared" ref="Z173" si="327">SUM((AA173/K173-1)*100)</f>
        <v>3.0000000000000027</v>
      </c>
      <c r="AA173" s="217">
        <v>16.48</v>
      </c>
      <c r="AR173" s="11" t="s">
        <v>208</v>
      </c>
      <c r="AT173" s="11" t="s">
        <v>244</v>
      </c>
      <c r="AU173" s="11" t="s">
        <v>71</v>
      </c>
      <c r="AY173" s="11" t="s">
        <v>130</v>
      </c>
      <c r="BE173" s="164">
        <f>IF(O173="základní",K173,0)</f>
        <v>16</v>
      </c>
      <c r="BF173" s="164">
        <f>IF(O173="snížená",K173,0)</f>
        <v>0</v>
      </c>
      <c r="BG173" s="164">
        <f>IF(O173="zákl. přenesená",K173,0)</f>
        <v>0</v>
      </c>
      <c r="BH173" s="164">
        <f>IF(O173="sníž. přenesená",K173,0)</f>
        <v>0</v>
      </c>
      <c r="BI173" s="164">
        <f>IF(O173="nulová",K173,0)</f>
        <v>0</v>
      </c>
      <c r="BJ173" s="11" t="s">
        <v>79</v>
      </c>
      <c r="BK173" s="164">
        <f>ROUND(P173*H173,2)</f>
        <v>16</v>
      </c>
      <c r="BL173" s="11" t="s">
        <v>129</v>
      </c>
      <c r="BM173" s="11" t="s">
        <v>1391</v>
      </c>
    </row>
    <row r="174" spans="2:65" s="1" customFormat="1">
      <c r="B174" s="27"/>
      <c r="C174" s="28"/>
      <c r="D174" s="165" t="s">
        <v>139</v>
      </c>
      <c r="E174" s="28"/>
      <c r="F174" s="166" t="s">
        <v>1390</v>
      </c>
      <c r="G174" s="28"/>
      <c r="H174" s="28"/>
      <c r="I174" s="28"/>
      <c r="J174" s="28"/>
      <c r="K174" s="28"/>
      <c r="L174" s="28"/>
      <c r="M174" s="181"/>
      <c r="N174" s="192"/>
      <c r="O174" s="193"/>
      <c r="P174" s="194"/>
      <c r="Q174" s="194"/>
      <c r="R174" s="194"/>
      <c r="S174" s="195"/>
      <c r="T174" s="195"/>
      <c r="U174" s="195"/>
      <c r="V174" s="195"/>
      <c r="W174" s="195"/>
      <c r="X174" s="195"/>
      <c r="Y174" s="196"/>
      <c r="Z174" s="213"/>
      <c r="AA174" s="217"/>
      <c r="AT174" s="11" t="s">
        <v>139</v>
      </c>
      <c r="AU174" s="11" t="s">
        <v>71</v>
      </c>
    </row>
    <row r="175" spans="2:65" s="1" customFormat="1" ht="22.5" customHeight="1">
      <c r="B175" s="27"/>
      <c r="C175" s="168" t="s">
        <v>401</v>
      </c>
      <c r="D175" s="168" t="s">
        <v>244</v>
      </c>
      <c r="E175" s="169" t="s">
        <v>1392</v>
      </c>
      <c r="F175" s="170" t="s">
        <v>1393</v>
      </c>
      <c r="G175" s="171" t="s">
        <v>135</v>
      </c>
      <c r="H175" s="172">
        <v>1</v>
      </c>
      <c r="I175" s="173">
        <v>1010</v>
      </c>
      <c r="J175" s="174"/>
      <c r="K175" s="173">
        <f>ROUND(P175*H175,2)</f>
        <v>1010</v>
      </c>
      <c r="L175" s="170" t="s">
        <v>136</v>
      </c>
      <c r="M175" s="181" t="str">
        <f t="shared" ref="M175" si="328">IF(K175&gt;AA175,"Cena shodná","Cena zvýšena o")</f>
        <v>Cena zvýšena o</v>
      </c>
      <c r="N175" s="192" t="s">
        <v>1</v>
      </c>
      <c r="O175" s="193" t="s">
        <v>40</v>
      </c>
      <c r="P175" s="194">
        <f t="shared" ref="P175" si="329">I175+J175</f>
        <v>1010</v>
      </c>
      <c r="Q175" s="194">
        <f t="shared" ref="Q175" si="330">ROUND(I175*H175,2)</f>
        <v>1010</v>
      </c>
      <c r="R175" s="194">
        <f t="shared" ref="R175" si="331">ROUND(J175*H175,2)</f>
        <v>0</v>
      </c>
      <c r="S175" s="195">
        <v>45</v>
      </c>
      <c r="T175" s="195">
        <f t="shared" ref="T175" si="332">S175*H175</f>
        <v>45</v>
      </c>
      <c r="U175" s="195">
        <v>45</v>
      </c>
      <c r="V175" s="195">
        <f t="shared" ref="V175" si="333">U175*H175</f>
        <v>45</v>
      </c>
      <c r="W175" s="195">
        <v>45</v>
      </c>
      <c r="X175" s="195">
        <f t="shared" ref="X175" si="334">W175*H175</f>
        <v>45</v>
      </c>
      <c r="Y175" s="196" t="s">
        <v>1</v>
      </c>
      <c r="Z175" s="213">
        <f t="shared" ref="Z175" si="335">SUM((AA175/K175-1)*100)</f>
        <v>3.0000000000000027</v>
      </c>
      <c r="AA175" s="217">
        <v>1040.3</v>
      </c>
      <c r="AR175" s="11" t="s">
        <v>208</v>
      </c>
      <c r="AT175" s="11" t="s">
        <v>244</v>
      </c>
      <c r="AU175" s="11" t="s">
        <v>71</v>
      </c>
      <c r="AY175" s="11" t="s">
        <v>130</v>
      </c>
      <c r="BE175" s="164">
        <f>IF(O175="základní",K175,0)</f>
        <v>1010</v>
      </c>
      <c r="BF175" s="164">
        <f>IF(O175="snížená",K175,0)</f>
        <v>0</v>
      </c>
      <c r="BG175" s="164">
        <f>IF(O175="zákl. přenesená",K175,0)</f>
        <v>0</v>
      </c>
      <c r="BH175" s="164">
        <f>IF(O175="sníž. přenesená",K175,0)</f>
        <v>0</v>
      </c>
      <c r="BI175" s="164">
        <f>IF(O175="nulová",K175,0)</f>
        <v>0</v>
      </c>
      <c r="BJ175" s="11" t="s">
        <v>79</v>
      </c>
      <c r="BK175" s="164">
        <f>ROUND(P175*H175,2)</f>
        <v>1010</v>
      </c>
      <c r="BL175" s="11" t="s">
        <v>129</v>
      </c>
      <c r="BM175" s="11" t="s">
        <v>1394</v>
      </c>
    </row>
    <row r="176" spans="2:65" s="1" customFormat="1">
      <c r="B176" s="27"/>
      <c r="C176" s="28"/>
      <c r="D176" s="165" t="s">
        <v>139</v>
      </c>
      <c r="E176" s="28"/>
      <c r="F176" s="166" t="s">
        <v>1393</v>
      </c>
      <c r="G176" s="28"/>
      <c r="H176" s="28"/>
      <c r="I176" s="28"/>
      <c r="J176" s="28"/>
      <c r="K176" s="28"/>
      <c r="L176" s="28"/>
      <c r="M176" s="181"/>
      <c r="N176" s="192"/>
      <c r="O176" s="193"/>
      <c r="P176" s="194"/>
      <c r="Q176" s="194"/>
      <c r="R176" s="194"/>
      <c r="S176" s="195"/>
      <c r="T176" s="195"/>
      <c r="U176" s="195"/>
      <c r="V176" s="195"/>
      <c r="W176" s="195"/>
      <c r="X176" s="195"/>
      <c r="Y176" s="196"/>
      <c r="Z176" s="213"/>
      <c r="AA176" s="217"/>
      <c r="AT176" s="11" t="s">
        <v>139</v>
      </c>
      <c r="AU176" s="11" t="s">
        <v>71</v>
      </c>
    </row>
    <row r="177" spans="2:65" s="1" customFormat="1" ht="22.5" customHeight="1">
      <c r="B177" s="27"/>
      <c r="C177" s="168" t="s">
        <v>406</v>
      </c>
      <c r="D177" s="168" t="s">
        <v>244</v>
      </c>
      <c r="E177" s="169" t="s">
        <v>1395</v>
      </c>
      <c r="F177" s="170" t="s">
        <v>1396</v>
      </c>
      <c r="G177" s="171" t="s">
        <v>135</v>
      </c>
      <c r="H177" s="172">
        <v>1</v>
      </c>
      <c r="I177" s="173">
        <v>195</v>
      </c>
      <c r="J177" s="174"/>
      <c r="K177" s="173">
        <f>ROUND(P177*H177,2)</f>
        <v>195</v>
      </c>
      <c r="L177" s="170" t="s">
        <v>136</v>
      </c>
      <c r="M177" s="181" t="str">
        <f t="shared" ref="M177" si="336">IF(K177&gt;AA177,"Cena shodná","Cena zvýšena o")</f>
        <v>Cena zvýšena o</v>
      </c>
      <c r="N177" s="192" t="s">
        <v>1</v>
      </c>
      <c r="O177" s="193" t="s">
        <v>40</v>
      </c>
      <c r="P177" s="194">
        <f t="shared" ref="P177" si="337">I177+J177</f>
        <v>195</v>
      </c>
      <c r="Q177" s="194">
        <f t="shared" ref="Q177" si="338">ROUND(I177*H177,2)</f>
        <v>195</v>
      </c>
      <c r="R177" s="194">
        <f t="shared" ref="R177" si="339">ROUND(J177*H177,2)</f>
        <v>0</v>
      </c>
      <c r="S177" s="195">
        <v>46</v>
      </c>
      <c r="T177" s="195">
        <f t="shared" ref="T177" si="340">S177*H177</f>
        <v>46</v>
      </c>
      <c r="U177" s="195">
        <v>46</v>
      </c>
      <c r="V177" s="195">
        <f t="shared" ref="V177" si="341">U177*H177</f>
        <v>46</v>
      </c>
      <c r="W177" s="195">
        <v>46</v>
      </c>
      <c r="X177" s="195">
        <f t="shared" ref="X177" si="342">W177*H177</f>
        <v>46</v>
      </c>
      <c r="Y177" s="196" t="s">
        <v>1</v>
      </c>
      <c r="Z177" s="213">
        <f t="shared" ref="Z177" si="343">SUM((AA177/K177-1)*100)</f>
        <v>3.0000000000000027</v>
      </c>
      <c r="AA177" s="217">
        <v>200.85</v>
      </c>
      <c r="AR177" s="11" t="s">
        <v>208</v>
      </c>
      <c r="AT177" s="11" t="s">
        <v>244</v>
      </c>
      <c r="AU177" s="11" t="s">
        <v>71</v>
      </c>
      <c r="AY177" s="11" t="s">
        <v>130</v>
      </c>
      <c r="BE177" s="164">
        <f>IF(O177="základní",K177,0)</f>
        <v>195</v>
      </c>
      <c r="BF177" s="164">
        <f>IF(O177="snížená",K177,0)</f>
        <v>0</v>
      </c>
      <c r="BG177" s="164">
        <f>IF(O177="zákl. přenesená",K177,0)</f>
        <v>0</v>
      </c>
      <c r="BH177" s="164">
        <f>IF(O177="sníž. přenesená",K177,0)</f>
        <v>0</v>
      </c>
      <c r="BI177" s="164">
        <f>IF(O177="nulová",K177,0)</f>
        <v>0</v>
      </c>
      <c r="BJ177" s="11" t="s">
        <v>79</v>
      </c>
      <c r="BK177" s="164">
        <f>ROUND(P177*H177,2)</f>
        <v>195</v>
      </c>
      <c r="BL177" s="11" t="s">
        <v>129</v>
      </c>
      <c r="BM177" s="11" t="s">
        <v>1397</v>
      </c>
    </row>
    <row r="178" spans="2:65" s="1" customFormat="1">
      <c r="B178" s="27"/>
      <c r="C178" s="28"/>
      <c r="D178" s="165" t="s">
        <v>139</v>
      </c>
      <c r="E178" s="28"/>
      <c r="F178" s="166" t="s">
        <v>1396</v>
      </c>
      <c r="G178" s="28"/>
      <c r="H178" s="28"/>
      <c r="I178" s="28"/>
      <c r="J178" s="28"/>
      <c r="K178" s="28"/>
      <c r="L178" s="28"/>
      <c r="M178" s="181"/>
      <c r="N178" s="192"/>
      <c r="O178" s="193"/>
      <c r="P178" s="194"/>
      <c r="Q178" s="194"/>
      <c r="R178" s="194"/>
      <c r="S178" s="195"/>
      <c r="T178" s="195"/>
      <c r="U178" s="195"/>
      <c r="V178" s="195"/>
      <c r="W178" s="195"/>
      <c r="X178" s="195"/>
      <c r="Y178" s="196"/>
      <c r="Z178" s="213"/>
      <c r="AA178" s="217"/>
      <c r="AT178" s="11" t="s">
        <v>139</v>
      </c>
      <c r="AU178" s="11" t="s">
        <v>71</v>
      </c>
    </row>
    <row r="179" spans="2:65" s="1" customFormat="1" ht="22.5" customHeight="1">
      <c r="B179" s="27"/>
      <c r="C179" s="168" t="s">
        <v>411</v>
      </c>
      <c r="D179" s="168" t="s">
        <v>244</v>
      </c>
      <c r="E179" s="169" t="s">
        <v>1398</v>
      </c>
      <c r="F179" s="170" t="s">
        <v>1399</v>
      </c>
      <c r="G179" s="171" t="s">
        <v>135</v>
      </c>
      <c r="H179" s="172">
        <v>1</v>
      </c>
      <c r="I179" s="173">
        <v>100</v>
      </c>
      <c r="J179" s="174"/>
      <c r="K179" s="173">
        <f>ROUND(P179*H179,2)</f>
        <v>100</v>
      </c>
      <c r="L179" s="170" t="s">
        <v>136</v>
      </c>
      <c r="M179" s="181" t="str">
        <f t="shared" ref="M179" si="344">IF(K179&gt;AA179,"Cena shodná","Cena zvýšena o")</f>
        <v>Cena zvýšena o</v>
      </c>
      <c r="N179" s="192" t="s">
        <v>1</v>
      </c>
      <c r="O179" s="193" t="s">
        <v>40</v>
      </c>
      <c r="P179" s="194">
        <f t="shared" ref="P179" si="345">I179+J179</f>
        <v>100</v>
      </c>
      <c r="Q179" s="194">
        <f t="shared" ref="Q179" si="346">ROUND(I179*H179,2)</f>
        <v>100</v>
      </c>
      <c r="R179" s="194">
        <f t="shared" ref="R179" si="347">ROUND(J179*H179,2)</f>
        <v>0</v>
      </c>
      <c r="S179" s="195">
        <v>47</v>
      </c>
      <c r="T179" s="195">
        <f t="shared" ref="T179" si="348">S179*H179</f>
        <v>47</v>
      </c>
      <c r="U179" s="195">
        <v>47</v>
      </c>
      <c r="V179" s="195">
        <f t="shared" ref="V179" si="349">U179*H179</f>
        <v>47</v>
      </c>
      <c r="W179" s="195">
        <v>47</v>
      </c>
      <c r="X179" s="195">
        <f t="shared" ref="X179" si="350">W179*H179</f>
        <v>47</v>
      </c>
      <c r="Y179" s="196" t="s">
        <v>1</v>
      </c>
      <c r="Z179" s="213">
        <f t="shared" ref="Z179" si="351">SUM((AA179/K179-1)*100)</f>
        <v>3.0000000000000027</v>
      </c>
      <c r="AA179" s="217">
        <v>103</v>
      </c>
      <c r="AR179" s="11" t="s">
        <v>208</v>
      </c>
      <c r="AT179" s="11" t="s">
        <v>244</v>
      </c>
      <c r="AU179" s="11" t="s">
        <v>71</v>
      </c>
      <c r="AY179" s="11" t="s">
        <v>130</v>
      </c>
      <c r="BE179" s="164">
        <f>IF(O179="základní",K179,0)</f>
        <v>100</v>
      </c>
      <c r="BF179" s="164">
        <f>IF(O179="snížená",K179,0)</f>
        <v>0</v>
      </c>
      <c r="BG179" s="164">
        <f>IF(O179="zákl. přenesená",K179,0)</f>
        <v>0</v>
      </c>
      <c r="BH179" s="164">
        <f>IF(O179="sníž. přenesená",K179,0)</f>
        <v>0</v>
      </c>
      <c r="BI179" s="164">
        <f>IF(O179="nulová",K179,0)</f>
        <v>0</v>
      </c>
      <c r="BJ179" s="11" t="s">
        <v>79</v>
      </c>
      <c r="BK179" s="164">
        <f>ROUND(P179*H179,2)</f>
        <v>100</v>
      </c>
      <c r="BL179" s="11" t="s">
        <v>129</v>
      </c>
      <c r="BM179" s="11" t="s">
        <v>1400</v>
      </c>
    </row>
    <row r="180" spans="2:65" s="1" customFormat="1">
      <c r="B180" s="27"/>
      <c r="C180" s="28"/>
      <c r="D180" s="165" t="s">
        <v>139</v>
      </c>
      <c r="E180" s="28"/>
      <c r="F180" s="166" t="s">
        <v>1399</v>
      </c>
      <c r="G180" s="28"/>
      <c r="H180" s="28"/>
      <c r="I180" s="28"/>
      <c r="J180" s="28"/>
      <c r="K180" s="28"/>
      <c r="L180" s="28"/>
      <c r="M180" s="181"/>
      <c r="N180" s="192"/>
      <c r="O180" s="193"/>
      <c r="P180" s="194"/>
      <c r="Q180" s="194"/>
      <c r="R180" s="194"/>
      <c r="S180" s="195"/>
      <c r="T180" s="195"/>
      <c r="U180" s="195"/>
      <c r="V180" s="195"/>
      <c r="W180" s="195"/>
      <c r="X180" s="195"/>
      <c r="Y180" s="196"/>
      <c r="Z180" s="213"/>
      <c r="AA180" s="217"/>
      <c r="AT180" s="11" t="s">
        <v>139</v>
      </c>
      <c r="AU180" s="11" t="s">
        <v>71</v>
      </c>
    </row>
    <row r="181" spans="2:65" s="1" customFormat="1" ht="22.5" customHeight="1">
      <c r="B181" s="27"/>
      <c r="C181" s="168" t="s">
        <v>416</v>
      </c>
      <c r="D181" s="168" t="s">
        <v>244</v>
      </c>
      <c r="E181" s="169" t="s">
        <v>1401</v>
      </c>
      <c r="F181" s="170" t="s">
        <v>1402</v>
      </c>
      <c r="G181" s="171" t="s">
        <v>135</v>
      </c>
      <c r="H181" s="172">
        <v>1</v>
      </c>
      <c r="I181" s="173">
        <v>100</v>
      </c>
      <c r="J181" s="174"/>
      <c r="K181" s="173">
        <f>ROUND(P181*H181,2)</f>
        <v>100</v>
      </c>
      <c r="L181" s="170" t="s">
        <v>136</v>
      </c>
      <c r="M181" s="181" t="str">
        <f t="shared" ref="M181" si="352">IF(K181&gt;AA181,"Cena shodná","Cena zvýšena o")</f>
        <v>Cena zvýšena o</v>
      </c>
      <c r="N181" s="192" t="s">
        <v>1</v>
      </c>
      <c r="O181" s="193" t="s">
        <v>40</v>
      </c>
      <c r="P181" s="194">
        <f t="shared" ref="P181" si="353">I181+J181</f>
        <v>100</v>
      </c>
      <c r="Q181" s="194">
        <f t="shared" ref="Q181" si="354">ROUND(I181*H181,2)</f>
        <v>100</v>
      </c>
      <c r="R181" s="194">
        <f t="shared" ref="R181" si="355">ROUND(J181*H181,2)</f>
        <v>0</v>
      </c>
      <c r="S181" s="195">
        <v>48</v>
      </c>
      <c r="T181" s="195">
        <f t="shared" ref="T181" si="356">S181*H181</f>
        <v>48</v>
      </c>
      <c r="U181" s="195">
        <v>48</v>
      </c>
      <c r="V181" s="195">
        <f t="shared" ref="V181" si="357">U181*H181</f>
        <v>48</v>
      </c>
      <c r="W181" s="195">
        <v>48</v>
      </c>
      <c r="X181" s="195">
        <f t="shared" ref="X181" si="358">W181*H181</f>
        <v>48</v>
      </c>
      <c r="Y181" s="196" t="s">
        <v>1</v>
      </c>
      <c r="Z181" s="213">
        <f t="shared" ref="Z181" si="359">SUM((AA181/K181-1)*100)</f>
        <v>3.0000000000000027</v>
      </c>
      <c r="AA181" s="217">
        <v>103</v>
      </c>
      <c r="AR181" s="11" t="s">
        <v>208</v>
      </c>
      <c r="AT181" s="11" t="s">
        <v>244</v>
      </c>
      <c r="AU181" s="11" t="s">
        <v>71</v>
      </c>
      <c r="AY181" s="11" t="s">
        <v>130</v>
      </c>
      <c r="BE181" s="164">
        <f>IF(O181="základní",K181,0)</f>
        <v>100</v>
      </c>
      <c r="BF181" s="164">
        <f>IF(O181="snížená",K181,0)</f>
        <v>0</v>
      </c>
      <c r="BG181" s="164">
        <f>IF(O181="zákl. přenesená",K181,0)</f>
        <v>0</v>
      </c>
      <c r="BH181" s="164">
        <f>IF(O181="sníž. přenesená",K181,0)</f>
        <v>0</v>
      </c>
      <c r="BI181" s="164">
        <f>IF(O181="nulová",K181,0)</f>
        <v>0</v>
      </c>
      <c r="BJ181" s="11" t="s">
        <v>79</v>
      </c>
      <c r="BK181" s="164">
        <f>ROUND(P181*H181,2)</f>
        <v>100</v>
      </c>
      <c r="BL181" s="11" t="s">
        <v>129</v>
      </c>
      <c r="BM181" s="11" t="s">
        <v>1403</v>
      </c>
    </row>
    <row r="182" spans="2:65" s="1" customFormat="1">
      <c r="B182" s="27"/>
      <c r="C182" s="28"/>
      <c r="D182" s="165" t="s">
        <v>139</v>
      </c>
      <c r="E182" s="28"/>
      <c r="F182" s="166" t="s">
        <v>1402</v>
      </c>
      <c r="G182" s="28"/>
      <c r="H182" s="28"/>
      <c r="I182" s="28"/>
      <c r="J182" s="28"/>
      <c r="K182" s="28"/>
      <c r="L182" s="28"/>
      <c r="M182" s="181"/>
      <c r="N182" s="192"/>
      <c r="O182" s="193"/>
      <c r="P182" s="194"/>
      <c r="Q182" s="194"/>
      <c r="R182" s="194"/>
      <c r="S182" s="195"/>
      <c r="T182" s="195"/>
      <c r="U182" s="195"/>
      <c r="V182" s="195"/>
      <c r="W182" s="195"/>
      <c r="X182" s="195"/>
      <c r="Y182" s="196"/>
      <c r="Z182" s="213"/>
      <c r="AA182" s="217"/>
      <c r="AT182" s="11" t="s">
        <v>139</v>
      </c>
      <c r="AU182" s="11" t="s">
        <v>71</v>
      </c>
    </row>
    <row r="183" spans="2:65" s="1" customFormat="1" ht="22.5" customHeight="1">
      <c r="B183" s="27"/>
      <c r="C183" s="168" t="s">
        <v>421</v>
      </c>
      <c r="D183" s="168" t="s">
        <v>244</v>
      </c>
      <c r="E183" s="169" t="s">
        <v>1404</v>
      </c>
      <c r="F183" s="170" t="s">
        <v>1405</v>
      </c>
      <c r="G183" s="171" t="s">
        <v>135</v>
      </c>
      <c r="H183" s="172">
        <v>1</v>
      </c>
      <c r="I183" s="173">
        <v>60</v>
      </c>
      <c r="J183" s="174"/>
      <c r="K183" s="173">
        <f>ROUND(P183*H183,2)</f>
        <v>60</v>
      </c>
      <c r="L183" s="170" t="s">
        <v>136</v>
      </c>
      <c r="M183" s="181" t="str">
        <f t="shared" ref="M183" si="360">IF(K183&gt;AA183,"Cena shodná","Cena zvýšena o")</f>
        <v>Cena zvýšena o</v>
      </c>
      <c r="N183" s="192" t="s">
        <v>1</v>
      </c>
      <c r="O183" s="193" t="s">
        <v>40</v>
      </c>
      <c r="P183" s="194">
        <f t="shared" ref="P183" si="361">I183+J183</f>
        <v>60</v>
      </c>
      <c r="Q183" s="194">
        <f t="shared" ref="Q183" si="362">ROUND(I183*H183,2)</f>
        <v>60</v>
      </c>
      <c r="R183" s="194">
        <f t="shared" ref="R183" si="363">ROUND(J183*H183,2)</f>
        <v>0</v>
      </c>
      <c r="S183" s="195">
        <v>49</v>
      </c>
      <c r="T183" s="195">
        <f t="shared" ref="T183" si="364">S183*H183</f>
        <v>49</v>
      </c>
      <c r="U183" s="195">
        <v>49</v>
      </c>
      <c r="V183" s="195">
        <f t="shared" ref="V183" si="365">U183*H183</f>
        <v>49</v>
      </c>
      <c r="W183" s="195">
        <v>49</v>
      </c>
      <c r="X183" s="195">
        <f t="shared" ref="X183" si="366">W183*H183</f>
        <v>49</v>
      </c>
      <c r="Y183" s="196" t="s">
        <v>1</v>
      </c>
      <c r="Z183" s="213">
        <f t="shared" ref="Z183" si="367">SUM((AA183/K183-1)*100)</f>
        <v>3.0000000000000027</v>
      </c>
      <c r="AA183" s="217">
        <v>61.8</v>
      </c>
      <c r="AR183" s="11" t="s">
        <v>208</v>
      </c>
      <c r="AT183" s="11" t="s">
        <v>244</v>
      </c>
      <c r="AU183" s="11" t="s">
        <v>71</v>
      </c>
      <c r="AY183" s="11" t="s">
        <v>130</v>
      </c>
      <c r="BE183" s="164">
        <f>IF(O183="základní",K183,0)</f>
        <v>60</v>
      </c>
      <c r="BF183" s="164">
        <f>IF(O183="snížená",K183,0)</f>
        <v>0</v>
      </c>
      <c r="BG183" s="164">
        <f>IF(O183="zákl. přenesená",K183,0)</f>
        <v>0</v>
      </c>
      <c r="BH183" s="164">
        <f>IF(O183="sníž. přenesená",K183,0)</f>
        <v>0</v>
      </c>
      <c r="BI183" s="164">
        <f>IF(O183="nulová",K183,0)</f>
        <v>0</v>
      </c>
      <c r="BJ183" s="11" t="s">
        <v>79</v>
      </c>
      <c r="BK183" s="164">
        <f>ROUND(P183*H183,2)</f>
        <v>60</v>
      </c>
      <c r="BL183" s="11" t="s">
        <v>129</v>
      </c>
      <c r="BM183" s="11" t="s">
        <v>1406</v>
      </c>
    </row>
    <row r="184" spans="2:65" s="1" customFormat="1">
      <c r="B184" s="27"/>
      <c r="C184" s="28"/>
      <c r="D184" s="165" t="s">
        <v>139</v>
      </c>
      <c r="E184" s="28"/>
      <c r="F184" s="166" t="s">
        <v>1405</v>
      </c>
      <c r="G184" s="28"/>
      <c r="H184" s="28"/>
      <c r="I184" s="28"/>
      <c r="J184" s="28"/>
      <c r="K184" s="28"/>
      <c r="L184" s="28"/>
      <c r="M184" s="181"/>
      <c r="N184" s="192"/>
      <c r="O184" s="193"/>
      <c r="P184" s="194"/>
      <c r="Q184" s="194"/>
      <c r="R184" s="194"/>
      <c r="S184" s="195"/>
      <c r="T184" s="195"/>
      <c r="U184" s="195"/>
      <c r="V184" s="195"/>
      <c r="W184" s="195"/>
      <c r="X184" s="195"/>
      <c r="Y184" s="196"/>
      <c r="Z184" s="213"/>
      <c r="AA184" s="217"/>
      <c r="AT184" s="11" t="s">
        <v>139</v>
      </c>
      <c r="AU184" s="11" t="s">
        <v>71</v>
      </c>
    </row>
    <row r="185" spans="2:65" s="1" customFormat="1" ht="22.5" customHeight="1">
      <c r="B185" s="27"/>
      <c r="C185" s="168" t="s">
        <v>426</v>
      </c>
      <c r="D185" s="168" t="s">
        <v>244</v>
      </c>
      <c r="E185" s="169" t="s">
        <v>1407</v>
      </c>
      <c r="F185" s="170" t="s">
        <v>1408</v>
      </c>
      <c r="G185" s="171" t="s">
        <v>135</v>
      </c>
      <c r="H185" s="172">
        <v>1</v>
      </c>
      <c r="I185" s="173">
        <v>885</v>
      </c>
      <c r="J185" s="174"/>
      <c r="K185" s="173">
        <f>ROUND(P185*H185,2)</f>
        <v>885</v>
      </c>
      <c r="L185" s="170" t="s">
        <v>136</v>
      </c>
      <c r="M185" s="181" t="str">
        <f t="shared" ref="M185" si="368">IF(K185&gt;AA185,"Cena shodná","Cena zvýšena o")</f>
        <v>Cena zvýšena o</v>
      </c>
      <c r="N185" s="192" t="s">
        <v>1</v>
      </c>
      <c r="O185" s="193" t="s">
        <v>40</v>
      </c>
      <c r="P185" s="194">
        <f t="shared" ref="P185" si="369">I185+J185</f>
        <v>885</v>
      </c>
      <c r="Q185" s="194">
        <f t="shared" ref="Q185" si="370">ROUND(I185*H185,2)</f>
        <v>885</v>
      </c>
      <c r="R185" s="194">
        <f t="shared" ref="R185" si="371">ROUND(J185*H185,2)</f>
        <v>0</v>
      </c>
      <c r="S185" s="195">
        <v>50</v>
      </c>
      <c r="T185" s="195">
        <f t="shared" ref="T185" si="372">S185*H185</f>
        <v>50</v>
      </c>
      <c r="U185" s="195">
        <v>50</v>
      </c>
      <c r="V185" s="195">
        <f t="shared" ref="V185" si="373">U185*H185</f>
        <v>50</v>
      </c>
      <c r="W185" s="195">
        <v>50</v>
      </c>
      <c r="X185" s="195">
        <f t="shared" ref="X185" si="374">W185*H185</f>
        <v>50</v>
      </c>
      <c r="Y185" s="196" t="s">
        <v>1</v>
      </c>
      <c r="Z185" s="213">
        <f t="shared" ref="Z185" si="375">SUM((AA185/K185-1)*100)</f>
        <v>3.0000000000000027</v>
      </c>
      <c r="AA185" s="217">
        <v>911.55</v>
      </c>
      <c r="AR185" s="11" t="s">
        <v>208</v>
      </c>
      <c r="AT185" s="11" t="s">
        <v>244</v>
      </c>
      <c r="AU185" s="11" t="s">
        <v>71</v>
      </c>
      <c r="AY185" s="11" t="s">
        <v>130</v>
      </c>
      <c r="BE185" s="164">
        <f>IF(O185="základní",K185,0)</f>
        <v>885</v>
      </c>
      <c r="BF185" s="164">
        <f>IF(O185="snížená",K185,0)</f>
        <v>0</v>
      </c>
      <c r="BG185" s="164">
        <f>IF(O185="zákl. přenesená",K185,0)</f>
        <v>0</v>
      </c>
      <c r="BH185" s="164">
        <f>IF(O185="sníž. přenesená",K185,0)</f>
        <v>0</v>
      </c>
      <c r="BI185" s="164">
        <f>IF(O185="nulová",K185,0)</f>
        <v>0</v>
      </c>
      <c r="BJ185" s="11" t="s">
        <v>79</v>
      </c>
      <c r="BK185" s="164">
        <f>ROUND(P185*H185,2)</f>
        <v>885</v>
      </c>
      <c r="BL185" s="11" t="s">
        <v>129</v>
      </c>
      <c r="BM185" s="11" t="s">
        <v>1409</v>
      </c>
    </row>
    <row r="186" spans="2:65" s="1" customFormat="1">
      <c r="B186" s="27"/>
      <c r="C186" s="28"/>
      <c r="D186" s="165" t="s">
        <v>139</v>
      </c>
      <c r="E186" s="28"/>
      <c r="F186" s="166" t="s">
        <v>1408</v>
      </c>
      <c r="G186" s="28"/>
      <c r="H186" s="28"/>
      <c r="I186" s="28"/>
      <c r="J186" s="28"/>
      <c r="K186" s="28"/>
      <c r="L186" s="28"/>
      <c r="M186" s="181"/>
      <c r="N186" s="192"/>
      <c r="O186" s="193"/>
      <c r="P186" s="194"/>
      <c r="Q186" s="194"/>
      <c r="R186" s="194"/>
      <c r="S186" s="195"/>
      <c r="T186" s="195"/>
      <c r="U186" s="195"/>
      <c r="V186" s="195"/>
      <c r="W186" s="195"/>
      <c r="X186" s="195"/>
      <c r="Y186" s="196"/>
      <c r="Z186" s="213"/>
      <c r="AA186" s="217"/>
      <c r="AT186" s="11" t="s">
        <v>139</v>
      </c>
      <c r="AU186" s="11" t="s">
        <v>71</v>
      </c>
    </row>
    <row r="187" spans="2:65" s="1" customFormat="1" ht="22.5" customHeight="1">
      <c r="B187" s="27"/>
      <c r="C187" s="168" t="s">
        <v>431</v>
      </c>
      <c r="D187" s="168" t="s">
        <v>244</v>
      </c>
      <c r="E187" s="169" t="s">
        <v>1410</v>
      </c>
      <c r="F187" s="170" t="s">
        <v>1411</v>
      </c>
      <c r="G187" s="171" t="s">
        <v>135</v>
      </c>
      <c r="H187" s="172">
        <v>1</v>
      </c>
      <c r="I187" s="173">
        <v>140</v>
      </c>
      <c r="J187" s="174"/>
      <c r="K187" s="173">
        <f>ROUND(P187*H187,2)</f>
        <v>140</v>
      </c>
      <c r="L187" s="170" t="s">
        <v>136</v>
      </c>
      <c r="M187" s="181" t="str">
        <f t="shared" ref="M187" si="376">IF(K187&gt;AA187,"Cena shodná","Cena zvýšena o")</f>
        <v>Cena zvýšena o</v>
      </c>
      <c r="N187" s="192" t="s">
        <v>1</v>
      </c>
      <c r="O187" s="193" t="s">
        <v>40</v>
      </c>
      <c r="P187" s="194">
        <f t="shared" ref="P187" si="377">I187+J187</f>
        <v>140</v>
      </c>
      <c r="Q187" s="194">
        <f t="shared" ref="Q187" si="378">ROUND(I187*H187,2)</f>
        <v>140</v>
      </c>
      <c r="R187" s="194">
        <f t="shared" ref="R187" si="379">ROUND(J187*H187,2)</f>
        <v>0</v>
      </c>
      <c r="S187" s="195">
        <v>51</v>
      </c>
      <c r="T187" s="195">
        <f t="shared" ref="T187" si="380">S187*H187</f>
        <v>51</v>
      </c>
      <c r="U187" s="195">
        <v>51</v>
      </c>
      <c r="V187" s="195">
        <f t="shared" ref="V187" si="381">U187*H187</f>
        <v>51</v>
      </c>
      <c r="W187" s="195">
        <v>51</v>
      </c>
      <c r="X187" s="195">
        <f t="shared" ref="X187" si="382">W187*H187</f>
        <v>51</v>
      </c>
      <c r="Y187" s="196" t="s">
        <v>1</v>
      </c>
      <c r="Z187" s="213">
        <f t="shared" ref="Z187" si="383">SUM((AA187/K187-1)*100)</f>
        <v>3.0000000000000027</v>
      </c>
      <c r="AA187" s="217">
        <v>144.19999999999999</v>
      </c>
      <c r="AR187" s="11" t="s">
        <v>208</v>
      </c>
      <c r="AT187" s="11" t="s">
        <v>244</v>
      </c>
      <c r="AU187" s="11" t="s">
        <v>71</v>
      </c>
      <c r="AY187" s="11" t="s">
        <v>130</v>
      </c>
      <c r="BE187" s="164">
        <f>IF(O187="základní",K187,0)</f>
        <v>140</v>
      </c>
      <c r="BF187" s="164">
        <f>IF(O187="snížená",K187,0)</f>
        <v>0</v>
      </c>
      <c r="BG187" s="164">
        <f>IF(O187="zákl. přenesená",K187,0)</f>
        <v>0</v>
      </c>
      <c r="BH187" s="164">
        <f>IF(O187="sníž. přenesená",K187,0)</f>
        <v>0</v>
      </c>
      <c r="BI187" s="164">
        <f>IF(O187="nulová",K187,0)</f>
        <v>0</v>
      </c>
      <c r="BJ187" s="11" t="s">
        <v>79</v>
      </c>
      <c r="BK187" s="164">
        <f>ROUND(P187*H187,2)</f>
        <v>140</v>
      </c>
      <c r="BL187" s="11" t="s">
        <v>129</v>
      </c>
      <c r="BM187" s="11" t="s">
        <v>1412</v>
      </c>
    </row>
    <row r="188" spans="2:65" s="1" customFormat="1">
      <c r="B188" s="27"/>
      <c r="C188" s="28"/>
      <c r="D188" s="165" t="s">
        <v>139</v>
      </c>
      <c r="E188" s="28"/>
      <c r="F188" s="166" t="s">
        <v>1411</v>
      </c>
      <c r="G188" s="28"/>
      <c r="H188" s="28"/>
      <c r="I188" s="28"/>
      <c r="J188" s="28"/>
      <c r="K188" s="28"/>
      <c r="L188" s="28"/>
      <c r="M188" s="181"/>
      <c r="N188" s="192"/>
      <c r="O188" s="193"/>
      <c r="P188" s="194"/>
      <c r="Q188" s="194"/>
      <c r="R188" s="194"/>
      <c r="S188" s="195"/>
      <c r="T188" s="195"/>
      <c r="U188" s="195"/>
      <c r="V188" s="195"/>
      <c r="W188" s="195"/>
      <c r="X188" s="195"/>
      <c r="Y188" s="196"/>
      <c r="Z188" s="213"/>
      <c r="AA188" s="217"/>
      <c r="AT188" s="11" t="s">
        <v>139</v>
      </c>
      <c r="AU188" s="11" t="s">
        <v>71</v>
      </c>
    </row>
    <row r="189" spans="2:65" s="1" customFormat="1" ht="22.5" customHeight="1">
      <c r="B189" s="27"/>
      <c r="C189" s="168" t="s">
        <v>436</v>
      </c>
      <c r="D189" s="168" t="s">
        <v>244</v>
      </c>
      <c r="E189" s="169" t="s">
        <v>1413</v>
      </c>
      <c r="F189" s="170" t="s">
        <v>1414</v>
      </c>
      <c r="G189" s="171" t="s">
        <v>135</v>
      </c>
      <c r="H189" s="172">
        <v>1</v>
      </c>
      <c r="I189" s="173">
        <v>575</v>
      </c>
      <c r="J189" s="174"/>
      <c r="K189" s="173">
        <f>ROUND(P189*H189,2)</f>
        <v>575</v>
      </c>
      <c r="L189" s="170" t="s">
        <v>136</v>
      </c>
      <c r="M189" s="181" t="str">
        <f t="shared" ref="M189" si="384">IF(K189&gt;AA189,"Cena shodná","Cena zvýšena o")</f>
        <v>Cena zvýšena o</v>
      </c>
      <c r="N189" s="192" t="s">
        <v>1</v>
      </c>
      <c r="O189" s="193" t="s">
        <v>40</v>
      </c>
      <c r="P189" s="194">
        <f t="shared" ref="P189" si="385">I189+J189</f>
        <v>575</v>
      </c>
      <c r="Q189" s="194">
        <f t="shared" ref="Q189" si="386">ROUND(I189*H189,2)</f>
        <v>575</v>
      </c>
      <c r="R189" s="194">
        <f t="shared" ref="R189" si="387">ROUND(J189*H189,2)</f>
        <v>0</v>
      </c>
      <c r="S189" s="195">
        <v>52</v>
      </c>
      <c r="T189" s="195">
        <f t="shared" ref="T189" si="388">S189*H189</f>
        <v>52</v>
      </c>
      <c r="U189" s="195">
        <v>52</v>
      </c>
      <c r="V189" s="195">
        <f t="shared" ref="V189" si="389">U189*H189</f>
        <v>52</v>
      </c>
      <c r="W189" s="195">
        <v>52</v>
      </c>
      <c r="X189" s="195">
        <f t="shared" ref="X189" si="390">W189*H189</f>
        <v>52</v>
      </c>
      <c r="Y189" s="196" t="s">
        <v>1</v>
      </c>
      <c r="Z189" s="213">
        <f t="shared" ref="Z189" si="391">SUM((AA189/K189-1)*100)</f>
        <v>3.0000000000000027</v>
      </c>
      <c r="AA189" s="217">
        <v>592.25</v>
      </c>
      <c r="AR189" s="11" t="s">
        <v>208</v>
      </c>
      <c r="AT189" s="11" t="s">
        <v>244</v>
      </c>
      <c r="AU189" s="11" t="s">
        <v>71</v>
      </c>
      <c r="AY189" s="11" t="s">
        <v>130</v>
      </c>
      <c r="BE189" s="164">
        <f>IF(O189="základní",K189,0)</f>
        <v>575</v>
      </c>
      <c r="BF189" s="164">
        <f>IF(O189="snížená",K189,0)</f>
        <v>0</v>
      </c>
      <c r="BG189" s="164">
        <f>IF(O189="zákl. přenesená",K189,0)</f>
        <v>0</v>
      </c>
      <c r="BH189" s="164">
        <f>IF(O189="sníž. přenesená",K189,0)</f>
        <v>0</v>
      </c>
      <c r="BI189" s="164">
        <f>IF(O189="nulová",K189,0)</f>
        <v>0</v>
      </c>
      <c r="BJ189" s="11" t="s">
        <v>79</v>
      </c>
      <c r="BK189" s="164">
        <f>ROUND(P189*H189,2)</f>
        <v>575</v>
      </c>
      <c r="BL189" s="11" t="s">
        <v>129</v>
      </c>
      <c r="BM189" s="11" t="s">
        <v>1415</v>
      </c>
    </row>
    <row r="190" spans="2:65" s="1" customFormat="1">
      <c r="B190" s="27"/>
      <c r="C190" s="28"/>
      <c r="D190" s="165" t="s">
        <v>139</v>
      </c>
      <c r="E190" s="28"/>
      <c r="F190" s="166" t="s">
        <v>1414</v>
      </c>
      <c r="G190" s="28"/>
      <c r="H190" s="28"/>
      <c r="I190" s="28"/>
      <c r="J190" s="28"/>
      <c r="K190" s="28"/>
      <c r="L190" s="28"/>
      <c r="M190" s="181"/>
      <c r="N190" s="192"/>
      <c r="O190" s="193"/>
      <c r="P190" s="194"/>
      <c r="Q190" s="194"/>
      <c r="R190" s="194"/>
      <c r="S190" s="195"/>
      <c r="T190" s="195"/>
      <c r="U190" s="195"/>
      <c r="V190" s="195"/>
      <c r="W190" s="195"/>
      <c r="X190" s="195"/>
      <c r="Y190" s="196"/>
      <c r="Z190" s="213"/>
      <c r="AA190" s="217"/>
      <c r="AT190" s="11" t="s">
        <v>139</v>
      </c>
      <c r="AU190" s="11" t="s">
        <v>71</v>
      </c>
    </row>
    <row r="191" spans="2:65" s="1" customFormat="1" ht="22.5" customHeight="1">
      <c r="B191" s="27"/>
      <c r="C191" s="168" t="s">
        <v>441</v>
      </c>
      <c r="D191" s="168" t="s">
        <v>244</v>
      </c>
      <c r="E191" s="169" t="s">
        <v>1416</v>
      </c>
      <c r="F191" s="170" t="s">
        <v>1417</v>
      </c>
      <c r="G191" s="171" t="s">
        <v>135</v>
      </c>
      <c r="H191" s="172">
        <v>1</v>
      </c>
      <c r="I191" s="173">
        <v>25</v>
      </c>
      <c r="J191" s="174"/>
      <c r="K191" s="173">
        <f>ROUND(P191*H191,2)</f>
        <v>25</v>
      </c>
      <c r="L191" s="170" t="s">
        <v>136</v>
      </c>
      <c r="M191" s="181" t="str">
        <f t="shared" ref="M191" si="392">IF(K191&gt;AA191,"Cena shodná","Cena zvýšena o")</f>
        <v>Cena zvýšena o</v>
      </c>
      <c r="N191" s="192" t="s">
        <v>1</v>
      </c>
      <c r="O191" s="193" t="s">
        <v>40</v>
      </c>
      <c r="P191" s="194">
        <f t="shared" ref="P191" si="393">I191+J191</f>
        <v>25</v>
      </c>
      <c r="Q191" s="194">
        <f t="shared" ref="Q191" si="394">ROUND(I191*H191,2)</f>
        <v>25</v>
      </c>
      <c r="R191" s="194">
        <f t="shared" ref="R191" si="395">ROUND(J191*H191,2)</f>
        <v>0</v>
      </c>
      <c r="S191" s="195">
        <v>53</v>
      </c>
      <c r="T191" s="195">
        <f t="shared" ref="T191" si="396">S191*H191</f>
        <v>53</v>
      </c>
      <c r="U191" s="195">
        <v>53</v>
      </c>
      <c r="V191" s="195">
        <f t="shared" ref="V191" si="397">U191*H191</f>
        <v>53</v>
      </c>
      <c r="W191" s="195">
        <v>53</v>
      </c>
      <c r="X191" s="195">
        <f t="shared" ref="X191" si="398">W191*H191</f>
        <v>53</v>
      </c>
      <c r="Y191" s="196" t="s">
        <v>1</v>
      </c>
      <c r="Z191" s="213">
        <f t="shared" ref="Z191" si="399">SUM((AA191/K191-1)*100)</f>
        <v>3.0000000000000027</v>
      </c>
      <c r="AA191" s="217">
        <v>25.75</v>
      </c>
      <c r="AR191" s="11" t="s">
        <v>208</v>
      </c>
      <c r="AT191" s="11" t="s">
        <v>244</v>
      </c>
      <c r="AU191" s="11" t="s">
        <v>71</v>
      </c>
      <c r="AY191" s="11" t="s">
        <v>130</v>
      </c>
      <c r="BE191" s="164">
        <f>IF(O191="základní",K191,0)</f>
        <v>25</v>
      </c>
      <c r="BF191" s="164">
        <f>IF(O191="snížená",K191,0)</f>
        <v>0</v>
      </c>
      <c r="BG191" s="164">
        <f>IF(O191="zákl. přenesená",K191,0)</f>
        <v>0</v>
      </c>
      <c r="BH191" s="164">
        <f>IF(O191="sníž. přenesená",K191,0)</f>
        <v>0</v>
      </c>
      <c r="BI191" s="164">
        <f>IF(O191="nulová",K191,0)</f>
        <v>0</v>
      </c>
      <c r="BJ191" s="11" t="s">
        <v>79</v>
      </c>
      <c r="BK191" s="164">
        <f>ROUND(P191*H191,2)</f>
        <v>25</v>
      </c>
      <c r="BL191" s="11" t="s">
        <v>129</v>
      </c>
      <c r="BM191" s="11" t="s">
        <v>1418</v>
      </c>
    </row>
    <row r="192" spans="2:65" s="1" customFormat="1">
      <c r="B192" s="27"/>
      <c r="C192" s="28"/>
      <c r="D192" s="165" t="s">
        <v>139</v>
      </c>
      <c r="E192" s="28"/>
      <c r="F192" s="166" t="s">
        <v>1417</v>
      </c>
      <c r="G192" s="28"/>
      <c r="H192" s="28"/>
      <c r="I192" s="28"/>
      <c r="J192" s="28"/>
      <c r="K192" s="28"/>
      <c r="L192" s="28"/>
      <c r="M192" s="181"/>
      <c r="N192" s="192"/>
      <c r="O192" s="193"/>
      <c r="P192" s="194"/>
      <c r="Q192" s="194"/>
      <c r="R192" s="194"/>
      <c r="S192" s="195"/>
      <c r="T192" s="195"/>
      <c r="U192" s="195"/>
      <c r="V192" s="195"/>
      <c r="W192" s="195"/>
      <c r="X192" s="195"/>
      <c r="Y192" s="196"/>
      <c r="Z192" s="213"/>
      <c r="AA192" s="217"/>
      <c r="AT192" s="11" t="s">
        <v>139</v>
      </c>
      <c r="AU192" s="11" t="s">
        <v>71</v>
      </c>
    </row>
    <row r="193" spans="2:65" s="1" customFormat="1" ht="22.5" customHeight="1">
      <c r="B193" s="27"/>
      <c r="C193" s="168" t="s">
        <v>446</v>
      </c>
      <c r="D193" s="168" t="s">
        <v>244</v>
      </c>
      <c r="E193" s="169" t="s">
        <v>1419</v>
      </c>
      <c r="F193" s="170" t="s">
        <v>1420</v>
      </c>
      <c r="G193" s="171" t="s">
        <v>135</v>
      </c>
      <c r="H193" s="172">
        <v>1</v>
      </c>
      <c r="I193" s="173">
        <v>1560</v>
      </c>
      <c r="J193" s="174"/>
      <c r="K193" s="173">
        <f>ROUND(P193*H193,2)</f>
        <v>1560</v>
      </c>
      <c r="L193" s="170" t="s">
        <v>136</v>
      </c>
      <c r="M193" s="181" t="str">
        <f t="shared" ref="M193" si="400">IF(K193&gt;AA193,"Cena shodná","Cena zvýšena o")</f>
        <v>Cena zvýšena o</v>
      </c>
      <c r="N193" s="192" t="s">
        <v>1</v>
      </c>
      <c r="O193" s="193" t="s">
        <v>40</v>
      </c>
      <c r="P193" s="194">
        <f t="shared" ref="P193" si="401">I193+J193</f>
        <v>1560</v>
      </c>
      <c r="Q193" s="194">
        <f t="shared" ref="Q193" si="402">ROUND(I193*H193,2)</f>
        <v>1560</v>
      </c>
      <c r="R193" s="194">
        <f t="shared" ref="R193" si="403">ROUND(J193*H193,2)</f>
        <v>0</v>
      </c>
      <c r="S193" s="195">
        <v>54</v>
      </c>
      <c r="T193" s="195">
        <f t="shared" ref="T193" si="404">S193*H193</f>
        <v>54</v>
      </c>
      <c r="U193" s="195">
        <v>54</v>
      </c>
      <c r="V193" s="195">
        <f t="shared" ref="V193" si="405">U193*H193</f>
        <v>54</v>
      </c>
      <c r="W193" s="195">
        <v>54</v>
      </c>
      <c r="X193" s="195">
        <f t="shared" ref="X193" si="406">W193*H193</f>
        <v>54</v>
      </c>
      <c r="Y193" s="196" t="s">
        <v>1</v>
      </c>
      <c r="Z193" s="213">
        <f t="shared" ref="Z193" si="407">SUM((AA193/K193-1)*100)</f>
        <v>3.0000000000000027</v>
      </c>
      <c r="AA193" s="217">
        <v>1606.8</v>
      </c>
      <c r="AR193" s="11" t="s">
        <v>208</v>
      </c>
      <c r="AT193" s="11" t="s">
        <v>244</v>
      </c>
      <c r="AU193" s="11" t="s">
        <v>71</v>
      </c>
      <c r="AY193" s="11" t="s">
        <v>130</v>
      </c>
      <c r="BE193" s="164">
        <f>IF(O193="základní",K193,0)</f>
        <v>1560</v>
      </c>
      <c r="BF193" s="164">
        <f>IF(O193="snížená",K193,0)</f>
        <v>0</v>
      </c>
      <c r="BG193" s="164">
        <f>IF(O193="zákl. přenesená",K193,0)</f>
        <v>0</v>
      </c>
      <c r="BH193" s="164">
        <f>IF(O193="sníž. přenesená",K193,0)</f>
        <v>0</v>
      </c>
      <c r="BI193" s="164">
        <f>IF(O193="nulová",K193,0)</f>
        <v>0</v>
      </c>
      <c r="BJ193" s="11" t="s">
        <v>79</v>
      </c>
      <c r="BK193" s="164">
        <f>ROUND(P193*H193,2)</f>
        <v>1560</v>
      </c>
      <c r="BL193" s="11" t="s">
        <v>129</v>
      </c>
      <c r="BM193" s="11" t="s">
        <v>1421</v>
      </c>
    </row>
    <row r="194" spans="2:65" s="1" customFormat="1">
      <c r="B194" s="27"/>
      <c r="C194" s="28"/>
      <c r="D194" s="165" t="s">
        <v>139</v>
      </c>
      <c r="E194" s="28"/>
      <c r="F194" s="166" t="s">
        <v>1420</v>
      </c>
      <c r="G194" s="28"/>
      <c r="H194" s="28"/>
      <c r="I194" s="28"/>
      <c r="J194" s="28"/>
      <c r="K194" s="28"/>
      <c r="L194" s="28"/>
      <c r="M194" s="181"/>
      <c r="N194" s="192"/>
      <c r="O194" s="193"/>
      <c r="P194" s="194"/>
      <c r="Q194" s="194"/>
      <c r="R194" s="194"/>
      <c r="S194" s="195"/>
      <c r="T194" s="195"/>
      <c r="U194" s="195"/>
      <c r="V194" s="195"/>
      <c r="W194" s="195"/>
      <c r="X194" s="195"/>
      <c r="Y194" s="196"/>
      <c r="Z194" s="213"/>
      <c r="AA194" s="217"/>
      <c r="AT194" s="11" t="s">
        <v>139</v>
      </c>
      <c r="AU194" s="11" t="s">
        <v>71</v>
      </c>
    </row>
    <row r="195" spans="2:65" s="1" customFormat="1" ht="22.5" customHeight="1">
      <c r="B195" s="27"/>
      <c r="C195" s="168" t="s">
        <v>451</v>
      </c>
      <c r="D195" s="168" t="s">
        <v>244</v>
      </c>
      <c r="E195" s="169" t="s">
        <v>1422</v>
      </c>
      <c r="F195" s="170" t="s">
        <v>1423</v>
      </c>
      <c r="G195" s="171" t="s">
        <v>135</v>
      </c>
      <c r="H195" s="172">
        <v>1</v>
      </c>
      <c r="I195" s="173">
        <v>718</v>
      </c>
      <c r="J195" s="174"/>
      <c r="K195" s="173">
        <f>ROUND(P195*H195,2)</f>
        <v>718</v>
      </c>
      <c r="L195" s="170" t="s">
        <v>136</v>
      </c>
      <c r="M195" s="181" t="str">
        <f t="shared" ref="M195" si="408">IF(K195&gt;AA195,"Cena shodná","Cena zvýšena o")</f>
        <v>Cena zvýšena o</v>
      </c>
      <c r="N195" s="192" t="s">
        <v>1</v>
      </c>
      <c r="O195" s="193" t="s">
        <v>40</v>
      </c>
      <c r="P195" s="194">
        <f t="shared" ref="P195" si="409">I195+J195</f>
        <v>718</v>
      </c>
      <c r="Q195" s="194">
        <f t="shared" ref="Q195" si="410">ROUND(I195*H195,2)</f>
        <v>718</v>
      </c>
      <c r="R195" s="194">
        <f t="shared" ref="R195" si="411">ROUND(J195*H195,2)</f>
        <v>0</v>
      </c>
      <c r="S195" s="195">
        <v>55</v>
      </c>
      <c r="T195" s="195">
        <f t="shared" ref="T195" si="412">S195*H195</f>
        <v>55</v>
      </c>
      <c r="U195" s="195">
        <v>55</v>
      </c>
      <c r="V195" s="195">
        <f t="shared" ref="V195" si="413">U195*H195</f>
        <v>55</v>
      </c>
      <c r="W195" s="195">
        <v>55</v>
      </c>
      <c r="X195" s="195">
        <f t="shared" ref="X195" si="414">W195*H195</f>
        <v>55</v>
      </c>
      <c r="Y195" s="196" t="s">
        <v>1</v>
      </c>
      <c r="Z195" s="213">
        <f t="shared" ref="Z195" si="415">SUM((AA195/K195-1)*100)</f>
        <v>3.0000000000000027</v>
      </c>
      <c r="AA195" s="217">
        <v>739.54</v>
      </c>
      <c r="AR195" s="11" t="s">
        <v>208</v>
      </c>
      <c r="AT195" s="11" t="s">
        <v>244</v>
      </c>
      <c r="AU195" s="11" t="s">
        <v>71</v>
      </c>
      <c r="AY195" s="11" t="s">
        <v>130</v>
      </c>
      <c r="BE195" s="164">
        <f>IF(O195="základní",K195,0)</f>
        <v>718</v>
      </c>
      <c r="BF195" s="164">
        <f>IF(O195="snížená",K195,0)</f>
        <v>0</v>
      </c>
      <c r="BG195" s="164">
        <f>IF(O195="zákl. přenesená",K195,0)</f>
        <v>0</v>
      </c>
      <c r="BH195" s="164">
        <f>IF(O195="sníž. přenesená",K195,0)</f>
        <v>0</v>
      </c>
      <c r="BI195" s="164">
        <f>IF(O195="nulová",K195,0)</f>
        <v>0</v>
      </c>
      <c r="BJ195" s="11" t="s">
        <v>79</v>
      </c>
      <c r="BK195" s="164">
        <f>ROUND(P195*H195,2)</f>
        <v>718</v>
      </c>
      <c r="BL195" s="11" t="s">
        <v>129</v>
      </c>
      <c r="BM195" s="11" t="s">
        <v>1424</v>
      </c>
    </row>
    <row r="196" spans="2:65" s="1" customFormat="1">
      <c r="B196" s="27"/>
      <c r="C196" s="28"/>
      <c r="D196" s="165" t="s">
        <v>139</v>
      </c>
      <c r="E196" s="28"/>
      <c r="F196" s="166" t="s">
        <v>1423</v>
      </c>
      <c r="G196" s="28"/>
      <c r="H196" s="28"/>
      <c r="I196" s="28"/>
      <c r="J196" s="28"/>
      <c r="K196" s="28"/>
      <c r="L196" s="28"/>
      <c r="M196" s="181"/>
      <c r="N196" s="192"/>
      <c r="O196" s="193"/>
      <c r="P196" s="194"/>
      <c r="Q196" s="194"/>
      <c r="R196" s="194"/>
      <c r="S196" s="195"/>
      <c r="T196" s="195"/>
      <c r="U196" s="195"/>
      <c r="V196" s="195"/>
      <c r="W196" s="195"/>
      <c r="X196" s="195"/>
      <c r="Y196" s="196"/>
      <c r="Z196" s="213"/>
      <c r="AA196" s="217"/>
      <c r="AT196" s="11" t="s">
        <v>139</v>
      </c>
      <c r="AU196" s="11" t="s">
        <v>71</v>
      </c>
    </row>
    <row r="197" spans="2:65" s="1" customFormat="1" ht="22.5" customHeight="1">
      <c r="B197" s="27"/>
      <c r="C197" s="168" t="s">
        <v>456</v>
      </c>
      <c r="D197" s="168" t="s">
        <v>244</v>
      </c>
      <c r="E197" s="169" t="s">
        <v>1425</v>
      </c>
      <c r="F197" s="170" t="s">
        <v>1426</v>
      </c>
      <c r="G197" s="171" t="s">
        <v>135</v>
      </c>
      <c r="H197" s="172">
        <v>1</v>
      </c>
      <c r="I197" s="173">
        <v>1030</v>
      </c>
      <c r="J197" s="174"/>
      <c r="K197" s="173">
        <f>ROUND(P197*H197,2)</f>
        <v>1030</v>
      </c>
      <c r="L197" s="170" t="s">
        <v>136</v>
      </c>
      <c r="M197" s="181" t="str">
        <f t="shared" ref="M197" si="416">IF(K197&gt;AA197,"Cena shodná","Cena zvýšena o")</f>
        <v>Cena zvýšena o</v>
      </c>
      <c r="N197" s="192" t="s">
        <v>1</v>
      </c>
      <c r="O197" s="193" t="s">
        <v>40</v>
      </c>
      <c r="P197" s="194">
        <f t="shared" ref="P197" si="417">I197+J197</f>
        <v>1030</v>
      </c>
      <c r="Q197" s="194">
        <f t="shared" ref="Q197" si="418">ROUND(I197*H197,2)</f>
        <v>1030</v>
      </c>
      <c r="R197" s="194">
        <f t="shared" ref="R197" si="419">ROUND(J197*H197,2)</f>
        <v>0</v>
      </c>
      <c r="S197" s="195">
        <v>56</v>
      </c>
      <c r="T197" s="195">
        <f t="shared" ref="T197" si="420">S197*H197</f>
        <v>56</v>
      </c>
      <c r="U197" s="195">
        <v>56</v>
      </c>
      <c r="V197" s="195">
        <f t="shared" ref="V197" si="421">U197*H197</f>
        <v>56</v>
      </c>
      <c r="W197" s="195">
        <v>56</v>
      </c>
      <c r="X197" s="195">
        <f t="shared" ref="X197" si="422">W197*H197</f>
        <v>56</v>
      </c>
      <c r="Y197" s="196" t="s">
        <v>1</v>
      </c>
      <c r="Z197" s="213">
        <f t="shared" ref="Z197" si="423">SUM((AA197/K197-1)*100)</f>
        <v>3.0000000000000027</v>
      </c>
      <c r="AA197" s="217">
        <v>1060.9000000000001</v>
      </c>
      <c r="AR197" s="11" t="s">
        <v>208</v>
      </c>
      <c r="AT197" s="11" t="s">
        <v>244</v>
      </c>
      <c r="AU197" s="11" t="s">
        <v>71</v>
      </c>
      <c r="AY197" s="11" t="s">
        <v>130</v>
      </c>
      <c r="BE197" s="164">
        <f>IF(O197="základní",K197,0)</f>
        <v>1030</v>
      </c>
      <c r="BF197" s="164">
        <f>IF(O197="snížená",K197,0)</f>
        <v>0</v>
      </c>
      <c r="BG197" s="164">
        <f>IF(O197="zákl. přenesená",K197,0)</f>
        <v>0</v>
      </c>
      <c r="BH197" s="164">
        <f>IF(O197="sníž. přenesená",K197,0)</f>
        <v>0</v>
      </c>
      <c r="BI197" s="164">
        <f>IF(O197="nulová",K197,0)</f>
        <v>0</v>
      </c>
      <c r="BJ197" s="11" t="s">
        <v>79</v>
      </c>
      <c r="BK197" s="164">
        <f>ROUND(P197*H197,2)</f>
        <v>1030</v>
      </c>
      <c r="BL197" s="11" t="s">
        <v>129</v>
      </c>
      <c r="BM197" s="11" t="s">
        <v>1427</v>
      </c>
    </row>
    <row r="198" spans="2:65" s="1" customFormat="1">
      <c r="B198" s="27"/>
      <c r="C198" s="28"/>
      <c r="D198" s="165" t="s">
        <v>139</v>
      </c>
      <c r="E198" s="28"/>
      <c r="F198" s="166" t="s">
        <v>1426</v>
      </c>
      <c r="G198" s="28"/>
      <c r="H198" s="28"/>
      <c r="I198" s="28"/>
      <c r="J198" s="28"/>
      <c r="K198" s="28"/>
      <c r="L198" s="28"/>
      <c r="M198" s="181"/>
      <c r="N198" s="192"/>
      <c r="O198" s="193"/>
      <c r="P198" s="194"/>
      <c r="Q198" s="194"/>
      <c r="R198" s="194"/>
      <c r="S198" s="195"/>
      <c r="T198" s="195"/>
      <c r="U198" s="195"/>
      <c r="V198" s="195"/>
      <c r="W198" s="195"/>
      <c r="X198" s="195"/>
      <c r="Y198" s="196"/>
      <c r="Z198" s="213"/>
      <c r="AA198" s="217"/>
      <c r="AT198" s="11" t="s">
        <v>139</v>
      </c>
      <c r="AU198" s="11" t="s">
        <v>71</v>
      </c>
    </row>
    <row r="199" spans="2:65" s="1" customFormat="1" ht="22.5" customHeight="1">
      <c r="B199" s="27"/>
      <c r="C199" s="168" t="s">
        <v>461</v>
      </c>
      <c r="D199" s="168" t="s">
        <v>244</v>
      </c>
      <c r="E199" s="169" t="s">
        <v>1428</v>
      </c>
      <c r="F199" s="170" t="s">
        <v>1429</v>
      </c>
      <c r="G199" s="171" t="s">
        <v>135</v>
      </c>
      <c r="H199" s="172">
        <v>1</v>
      </c>
      <c r="I199" s="173">
        <v>365</v>
      </c>
      <c r="J199" s="174"/>
      <c r="K199" s="173">
        <f>ROUND(P199*H199,2)</f>
        <v>365</v>
      </c>
      <c r="L199" s="170" t="s">
        <v>136</v>
      </c>
      <c r="M199" s="181" t="str">
        <f t="shared" ref="M199" si="424">IF(K199&gt;AA199,"Cena shodná","Cena zvýšena o")</f>
        <v>Cena zvýšena o</v>
      </c>
      <c r="N199" s="192" t="s">
        <v>1</v>
      </c>
      <c r="O199" s="193" t="s">
        <v>40</v>
      </c>
      <c r="P199" s="194">
        <f t="shared" ref="P199" si="425">I199+J199</f>
        <v>365</v>
      </c>
      <c r="Q199" s="194">
        <f t="shared" ref="Q199" si="426">ROUND(I199*H199,2)</f>
        <v>365</v>
      </c>
      <c r="R199" s="194">
        <f t="shared" ref="R199" si="427">ROUND(J199*H199,2)</f>
        <v>0</v>
      </c>
      <c r="S199" s="195">
        <v>57</v>
      </c>
      <c r="T199" s="195">
        <f t="shared" ref="T199" si="428">S199*H199</f>
        <v>57</v>
      </c>
      <c r="U199" s="195">
        <v>57</v>
      </c>
      <c r="V199" s="195">
        <f t="shared" ref="V199" si="429">U199*H199</f>
        <v>57</v>
      </c>
      <c r="W199" s="195">
        <v>57</v>
      </c>
      <c r="X199" s="195">
        <f t="shared" ref="X199" si="430">W199*H199</f>
        <v>57</v>
      </c>
      <c r="Y199" s="196" t="s">
        <v>1</v>
      </c>
      <c r="Z199" s="213">
        <f t="shared" ref="Z199" si="431">SUM((AA199/K199-1)*100)</f>
        <v>3.0000000000000027</v>
      </c>
      <c r="AA199" s="217">
        <v>375.95</v>
      </c>
      <c r="AR199" s="11" t="s">
        <v>208</v>
      </c>
      <c r="AT199" s="11" t="s">
        <v>244</v>
      </c>
      <c r="AU199" s="11" t="s">
        <v>71</v>
      </c>
      <c r="AY199" s="11" t="s">
        <v>130</v>
      </c>
      <c r="BE199" s="164">
        <f>IF(O199="základní",K199,0)</f>
        <v>365</v>
      </c>
      <c r="BF199" s="164">
        <f>IF(O199="snížená",K199,0)</f>
        <v>0</v>
      </c>
      <c r="BG199" s="164">
        <f>IF(O199="zákl. přenesená",K199,0)</f>
        <v>0</v>
      </c>
      <c r="BH199" s="164">
        <f>IF(O199="sníž. přenesená",K199,0)</f>
        <v>0</v>
      </c>
      <c r="BI199" s="164">
        <f>IF(O199="nulová",K199,0)</f>
        <v>0</v>
      </c>
      <c r="BJ199" s="11" t="s">
        <v>79</v>
      </c>
      <c r="BK199" s="164">
        <f>ROUND(P199*H199,2)</f>
        <v>365</v>
      </c>
      <c r="BL199" s="11" t="s">
        <v>129</v>
      </c>
      <c r="BM199" s="11" t="s">
        <v>1430</v>
      </c>
    </row>
    <row r="200" spans="2:65" s="1" customFormat="1">
      <c r="B200" s="27"/>
      <c r="C200" s="28"/>
      <c r="D200" s="165" t="s">
        <v>139</v>
      </c>
      <c r="E200" s="28"/>
      <c r="F200" s="166" t="s">
        <v>1429</v>
      </c>
      <c r="G200" s="28"/>
      <c r="H200" s="28"/>
      <c r="I200" s="28"/>
      <c r="J200" s="28"/>
      <c r="K200" s="28"/>
      <c r="L200" s="28"/>
      <c r="M200" s="181"/>
      <c r="N200" s="192"/>
      <c r="O200" s="193"/>
      <c r="P200" s="194"/>
      <c r="Q200" s="194"/>
      <c r="R200" s="194"/>
      <c r="S200" s="195"/>
      <c r="T200" s="195"/>
      <c r="U200" s="195"/>
      <c r="V200" s="195"/>
      <c r="W200" s="195"/>
      <c r="X200" s="195"/>
      <c r="Y200" s="196"/>
      <c r="Z200" s="213"/>
      <c r="AA200" s="217"/>
      <c r="AT200" s="11" t="s">
        <v>139</v>
      </c>
      <c r="AU200" s="11" t="s">
        <v>71</v>
      </c>
    </row>
    <row r="201" spans="2:65" s="1" customFormat="1" ht="22.5" customHeight="1">
      <c r="B201" s="27"/>
      <c r="C201" s="168" t="s">
        <v>466</v>
      </c>
      <c r="D201" s="168" t="s">
        <v>244</v>
      </c>
      <c r="E201" s="169" t="s">
        <v>1431</v>
      </c>
      <c r="F201" s="170" t="s">
        <v>1432</v>
      </c>
      <c r="G201" s="171" t="s">
        <v>135</v>
      </c>
      <c r="H201" s="172">
        <v>1</v>
      </c>
      <c r="I201" s="173">
        <v>27</v>
      </c>
      <c r="J201" s="174"/>
      <c r="K201" s="173">
        <f>ROUND(P201*H201,2)</f>
        <v>27</v>
      </c>
      <c r="L201" s="170" t="s">
        <v>136</v>
      </c>
      <c r="M201" s="181" t="str">
        <f t="shared" ref="M201" si="432">IF(K201&gt;AA201,"Cena shodná","Cena zvýšena o")</f>
        <v>Cena zvýšena o</v>
      </c>
      <c r="N201" s="192" t="s">
        <v>1</v>
      </c>
      <c r="O201" s="193" t="s">
        <v>40</v>
      </c>
      <c r="P201" s="194">
        <f t="shared" ref="P201" si="433">I201+J201</f>
        <v>27</v>
      </c>
      <c r="Q201" s="194">
        <f t="shared" ref="Q201" si="434">ROUND(I201*H201,2)</f>
        <v>27</v>
      </c>
      <c r="R201" s="194">
        <f t="shared" ref="R201" si="435">ROUND(J201*H201,2)</f>
        <v>0</v>
      </c>
      <c r="S201" s="195">
        <v>58</v>
      </c>
      <c r="T201" s="195">
        <f t="shared" ref="T201" si="436">S201*H201</f>
        <v>58</v>
      </c>
      <c r="U201" s="195">
        <v>58</v>
      </c>
      <c r="V201" s="195">
        <f t="shared" ref="V201" si="437">U201*H201</f>
        <v>58</v>
      </c>
      <c r="W201" s="195">
        <v>58</v>
      </c>
      <c r="X201" s="195">
        <f t="shared" ref="X201" si="438">W201*H201</f>
        <v>58</v>
      </c>
      <c r="Y201" s="196" t="s">
        <v>1</v>
      </c>
      <c r="Z201" s="213">
        <f t="shared" ref="Z201" si="439">SUM((AA201/K201-1)*100)</f>
        <v>3.0000000000000027</v>
      </c>
      <c r="AA201" s="217">
        <v>27.81</v>
      </c>
      <c r="AR201" s="11" t="s">
        <v>208</v>
      </c>
      <c r="AT201" s="11" t="s">
        <v>244</v>
      </c>
      <c r="AU201" s="11" t="s">
        <v>71</v>
      </c>
      <c r="AY201" s="11" t="s">
        <v>130</v>
      </c>
      <c r="BE201" s="164">
        <f>IF(O201="základní",K201,0)</f>
        <v>27</v>
      </c>
      <c r="BF201" s="164">
        <f>IF(O201="snížená",K201,0)</f>
        <v>0</v>
      </c>
      <c r="BG201" s="164">
        <f>IF(O201="zákl. přenesená",K201,0)</f>
        <v>0</v>
      </c>
      <c r="BH201" s="164">
        <f>IF(O201="sníž. přenesená",K201,0)</f>
        <v>0</v>
      </c>
      <c r="BI201" s="164">
        <f>IF(O201="nulová",K201,0)</f>
        <v>0</v>
      </c>
      <c r="BJ201" s="11" t="s">
        <v>79</v>
      </c>
      <c r="BK201" s="164">
        <f>ROUND(P201*H201,2)</f>
        <v>27</v>
      </c>
      <c r="BL201" s="11" t="s">
        <v>129</v>
      </c>
      <c r="BM201" s="11" t="s">
        <v>1433</v>
      </c>
    </row>
    <row r="202" spans="2:65" s="1" customFormat="1">
      <c r="B202" s="27"/>
      <c r="C202" s="28"/>
      <c r="D202" s="165" t="s">
        <v>139</v>
      </c>
      <c r="E202" s="28"/>
      <c r="F202" s="166" t="s">
        <v>1432</v>
      </c>
      <c r="G202" s="28"/>
      <c r="H202" s="28"/>
      <c r="I202" s="28"/>
      <c r="J202" s="28"/>
      <c r="K202" s="28"/>
      <c r="L202" s="28"/>
      <c r="M202" s="181"/>
      <c r="N202" s="192"/>
      <c r="O202" s="193"/>
      <c r="P202" s="194"/>
      <c r="Q202" s="194"/>
      <c r="R202" s="194"/>
      <c r="S202" s="195"/>
      <c r="T202" s="195"/>
      <c r="U202" s="195"/>
      <c r="V202" s="195"/>
      <c r="W202" s="195"/>
      <c r="X202" s="195"/>
      <c r="Y202" s="196"/>
      <c r="Z202" s="213"/>
      <c r="AA202" s="217"/>
      <c r="AT202" s="11" t="s">
        <v>139</v>
      </c>
      <c r="AU202" s="11" t="s">
        <v>71</v>
      </c>
    </row>
    <row r="203" spans="2:65" s="1" customFormat="1" ht="22.5" customHeight="1">
      <c r="B203" s="27"/>
      <c r="C203" s="168" t="s">
        <v>471</v>
      </c>
      <c r="D203" s="168" t="s">
        <v>244</v>
      </c>
      <c r="E203" s="169" t="s">
        <v>1434</v>
      </c>
      <c r="F203" s="170" t="s">
        <v>1435</v>
      </c>
      <c r="G203" s="171" t="s">
        <v>135</v>
      </c>
      <c r="H203" s="172">
        <v>1</v>
      </c>
      <c r="I203" s="173">
        <v>185</v>
      </c>
      <c r="J203" s="174"/>
      <c r="K203" s="173">
        <f>ROUND(P203*H203,2)</f>
        <v>185</v>
      </c>
      <c r="L203" s="170" t="s">
        <v>136</v>
      </c>
      <c r="M203" s="181" t="str">
        <f t="shared" ref="M203" si="440">IF(K203&gt;AA203,"Cena shodná","Cena zvýšena o")</f>
        <v>Cena zvýšena o</v>
      </c>
      <c r="N203" s="192" t="s">
        <v>1</v>
      </c>
      <c r="O203" s="193" t="s">
        <v>40</v>
      </c>
      <c r="P203" s="194">
        <f t="shared" ref="P203" si="441">I203+J203</f>
        <v>185</v>
      </c>
      <c r="Q203" s="194">
        <f t="shared" ref="Q203" si="442">ROUND(I203*H203,2)</f>
        <v>185</v>
      </c>
      <c r="R203" s="194">
        <f t="shared" ref="R203" si="443">ROUND(J203*H203,2)</f>
        <v>0</v>
      </c>
      <c r="S203" s="195">
        <v>59</v>
      </c>
      <c r="T203" s="195">
        <f t="shared" ref="T203" si="444">S203*H203</f>
        <v>59</v>
      </c>
      <c r="U203" s="195">
        <v>59</v>
      </c>
      <c r="V203" s="195">
        <f t="shared" ref="V203" si="445">U203*H203</f>
        <v>59</v>
      </c>
      <c r="W203" s="195">
        <v>59</v>
      </c>
      <c r="X203" s="195">
        <f t="shared" ref="X203" si="446">W203*H203</f>
        <v>59</v>
      </c>
      <c r="Y203" s="196" t="s">
        <v>1</v>
      </c>
      <c r="Z203" s="213">
        <f t="shared" ref="Z203" si="447">SUM((AA203/K203-1)*100)</f>
        <v>3.0000000000000027</v>
      </c>
      <c r="AA203" s="217">
        <v>190.55</v>
      </c>
      <c r="AR203" s="11" t="s">
        <v>208</v>
      </c>
      <c r="AT203" s="11" t="s">
        <v>244</v>
      </c>
      <c r="AU203" s="11" t="s">
        <v>71</v>
      </c>
      <c r="AY203" s="11" t="s">
        <v>130</v>
      </c>
      <c r="BE203" s="164">
        <f>IF(O203="základní",K203,0)</f>
        <v>185</v>
      </c>
      <c r="BF203" s="164">
        <f>IF(O203="snížená",K203,0)</f>
        <v>0</v>
      </c>
      <c r="BG203" s="164">
        <f>IF(O203="zákl. přenesená",K203,0)</f>
        <v>0</v>
      </c>
      <c r="BH203" s="164">
        <f>IF(O203="sníž. přenesená",K203,0)</f>
        <v>0</v>
      </c>
      <c r="BI203" s="164">
        <f>IF(O203="nulová",K203,0)</f>
        <v>0</v>
      </c>
      <c r="BJ203" s="11" t="s">
        <v>79</v>
      </c>
      <c r="BK203" s="164">
        <f>ROUND(P203*H203,2)</f>
        <v>185</v>
      </c>
      <c r="BL203" s="11" t="s">
        <v>129</v>
      </c>
      <c r="BM203" s="11" t="s">
        <v>1436</v>
      </c>
    </row>
    <row r="204" spans="2:65" s="1" customFormat="1">
      <c r="B204" s="27"/>
      <c r="C204" s="28"/>
      <c r="D204" s="165" t="s">
        <v>139</v>
      </c>
      <c r="E204" s="28"/>
      <c r="F204" s="166" t="s">
        <v>1435</v>
      </c>
      <c r="G204" s="28"/>
      <c r="H204" s="28"/>
      <c r="I204" s="28"/>
      <c r="J204" s="28"/>
      <c r="K204" s="28"/>
      <c r="L204" s="28"/>
      <c r="M204" s="181"/>
      <c r="N204" s="192"/>
      <c r="O204" s="193"/>
      <c r="P204" s="194"/>
      <c r="Q204" s="194"/>
      <c r="R204" s="194"/>
      <c r="S204" s="195"/>
      <c r="T204" s="195"/>
      <c r="U204" s="195"/>
      <c r="V204" s="195"/>
      <c r="W204" s="195"/>
      <c r="X204" s="195"/>
      <c r="Y204" s="196"/>
      <c r="Z204" s="213"/>
      <c r="AA204" s="217"/>
      <c r="AT204" s="11" t="s">
        <v>139</v>
      </c>
      <c r="AU204" s="11" t="s">
        <v>71</v>
      </c>
    </row>
    <row r="205" spans="2:65" s="1" customFormat="1" ht="22.5" customHeight="1">
      <c r="B205" s="27"/>
      <c r="C205" s="168" t="s">
        <v>476</v>
      </c>
      <c r="D205" s="168" t="s">
        <v>244</v>
      </c>
      <c r="E205" s="169" t="s">
        <v>1437</v>
      </c>
      <c r="F205" s="170" t="s">
        <v>1438</v>
      </c>
      <c r="G205" s="171" t="s">
        <v>135</v>
      </c>
      <c r="H205" s="172">
        <v>1</v>
      </c>
      <c r="I205" s="173">
        <v>915</v>
      </c>
      <c r="J205" s="174"/>
      <c r="K205" s="173">
        <f>ROUND(P205*H205,2)</f>
        <v>915</v>
      </c>
      <c r="L205" s="170" t="s">
        <v>136</v>
      </c>
      <c r="M205" s="181" t="str">
        <f t="shared" ref="M205" si="448">IF(K205&gt;AA205,"Cena shodná","Cena zvýšena o")</f>
        <v>Cena zvýšena o</v>
      </c>
      <c r="N205" s="192" t="s">
        <v>1</v>
      </c>
      <c r="O205" s="193" t="s">
        <v>40</v>
      </c>
      <c r="P205" s="194">
        <f t="shared" ref="P205" si="449">I205+J205</f>
        <v>915</v>
      </c>
      <c r="Q205" s="194">
        <f t="shared" ref="Q205" si="450">ROUND(I205*H205,2)</f>
        <v>915</v>
      </c>
      <c r="R205" s="194">
        <f t="shared" ref="R205" si="451">ROUND(J205*H205,2)</f>
        <v>0</v>
      </c>
      <c r="S205" s="195">
        <v>60</v>
      </c>
      <c r="T205" s="195">
        <f t="shared" ref="T205" si="452">S205*H205</f>
        <v>60</v>
      </c>
      <c r="U205" s="195">
        <v>60</v>
      </c>
      <c r="V205" s="195">
        <f t="shared" ref="V205" si="453">U205*H205</f>
        <v>60</v>
      </c>
      <c r="W205" s="195">
        <v>60</v>
      </c>
      <c r="X205" s="195">
        <f t="shared" ref="X205" si="454">W205*H205</f>
        <v>60</v>
      </c>
      <c r="Y205" s="196" t="s">
        <v>1</v>
      </c>
      <c r="Z205" s="213">
        <f t="shared" ref="Z205" si="455">SUM((AA205/K205-1)*100)</f>
        <v>3.0000000000000027</v>
      </c>
      <c r="AA205" s="217">
        <v>942.45</v>
      </c>
      <c r="AR205" s="11" t="s">
        <v>208</v>
      </c>
      <c r="AT205" s="11" t="s">
        <v>244</v>
      </c>
      <c r="AU205" s="11" t="s">
        <v>71</v>
      </c>
      <c r="AY205" s="11" t="s">
        <v>130</v>
      </c>
      <c r="BE205" s="164">
        <f>IF(O205="základní",K205,0)</f>
        <v>915</v>
      </c>
      <c r="BF205" s="164">
        <f>IF(O205="snížená",K205,0)</f>
        <v>0</v>
      </c>
      <c r="BG205" s="164">
        <f>IF(O205="zákl. přenesená",K205,0)</f>
        <v>0</v>
      </c>
      <c r="BH205" s="164">
        <f>IF(O205="sníž. přenesená",K205,0)</f>
        <v>0</v>
      </c>
      <c r="BI205" s="164">
        <f>IF(O205="nulová",K205,0)</f>
        <v>0</v>
      </c>
      <c r="BJ205" s="11" t="s">
        <v>79</v>
      </c>
      <c r="BK205" s="164">
        <f>ROUND(P205*H205,2)</f>
        <v>915</v>
      </c>
      <c r="BL205" s="11" t="s">
        <v>129</v>
      </c>
      <c r="BM205" s="11" t="s">
        <v>1439</v>
      </c>
    </row>
    <row r="206" spans="2:65" s="1" customFormat="1">
      <c r="B206" s="27"/>
      <c r="C206" s="28"/>
      <c r="D206" s="165" t="s">
        <v>139</v>
      </c>
      <c r="E206" s="28"/>
      <c r="F206" s="166" t="s">
        <v>1438</v>
      </c>
      <c r="G206" s="28"/>
      <c r="H206" s="28"/>
      <c r="I206" s="28"/>
      <c r="J206" s="28"/>
      <c r="K206" s="28"/>
      <c r="L206" s="28"/>
      <c r="M206" s="181"/>
      <c r="N206" s="192"/>
      <c r="O206" s="193"/>
      <c r="P206" s="194"/>
      <c r="Q206" s="194"/>
      <c r="R206" s="194"/>
      <c r="S206" s="195"/>
      <c r="T206" s="195"/>
      <c r="U206" s="195"/>
      <c r="V206" s="195"/>
      <c r="W206" s="195"/>
      <c r="X206" s="195"/>
      <c r="Y206" s="196"/>
      <c r="Z206" s="213"/>
      <c r="AA206" s="217"/>
      <c r="AT206" s="11" t="s">
        <v>139</v>
      </c>
      <c r="AU206" s="11" t="s">
        <v>71</v>
      </c>
    </row>
    <row r="207" spans="2:65" s="1" customFormat="1" ht="22.5" customHeight="1">
      <c r="B207" s="27"/>
      <c r="C207" s="168" t="s">
        <v>481</v>
      </c>
      <c r="D207" s="168" t="s">
        <v>244</v>
      </c>
      <c r="E207" s="169" t="s">
        <v>1440</v>
      </c>
      <c r="F207" s="170" t="s">
        <v>1441</v>
      </c>
      <c r="G207" s="171" t="s">
        <v>135</v>
      </c>
      <c r="H207" s="172">
        <v>1</v>
      </c>
      <c r="I207" s="173">
        <v>165</v>
      </c>
      <c r="J207" s="174"/>
      <c r="K207" s="173">
        <f>ROUND(P207*H207,2)</f>
        <v>165</v>
      </c>
      <c r="L207" s="170" t="s">
        <v>136</v>
      </c>
      <c r="M207" s="181" t="str">
        <f t="shared" ref="M207" si="456">IF(K207&gt;AA207,"Cena shodná","Cena zvýšena o")</f>
        <v>Cena zvýšena o</v>
      </c>
      <c r="N207" s="192" t="s">
        <v>1</v>
      </c>
      <c r="O207" s="193" t="s">
        <v>40</v>
      </c>
      <c r="P207" s="194">
        <f t="shared" ref="P207" si="457">I207+J207</f>
        <v>165</v>
      </c>
      <c r="Q207" s="194">
        <f t="shared" ref="Q207" si="458">ROUND(I207*H207,2)</f>
        <v>165</v>
      </c>
      <c r="R207" s="194">
        <f t="shared" ref="R207" si="459">ROUND(J207*H207,2)</f>
        <v>0</v>
      </c>
      <c r="S207" s="195">
        <v>61</v>
      </c>
      <c r="T207" s="195">
        <f t="shared" ref="T207" si="460">S207*H207</f>
        <v>61</v>
      </c>
      <c r="U207" s="195">
        <v>61</v>
      </c>
      <c r="V207" s="195">
        <f t="shared" ref="V207" si="461">U207*H207</f>
        <v>61</v>
      </c>
      <c r="W207" s="195">
        <v>61</v>
      </c>
      <c r="X207" s="195">
        <f t="shared" ref="X207" si="462">W207*H207</f>
        <v>61</v>
      </c>
      <c r="Y207" s="196" t="s">
        <v>1</v>
      </c>
      <c r="Z207" s="213">
        <f t="shared" ref="Z207" si="463">SUM((AA207/K207-1)*100)</f>
        <v>3.0000000000000027</v>
      </c>
      <c r="AA207" s="217">
        <v>169.95</v>
      </c>
      <c r="AR207" s="11" t="s">
        <v>208</v>
      </c>
      <c r="AT207" s="11" t="s">
        <v>244</v>
      </c>
      <c r="AU207" s="11" t="s">
        <v>71</v>
      </c>
      <c r="AY207" s="11" t="s">
        <v>130</v>
      </c>
      <c r="BE207" s="164">
        <f>IF(O207="základní",K207,0)</f>
        <v>165</v>
      </c>
      <c r="BF207" s="164">
        <f>IF(O207="snížená",K207,0)</f>
        <v>0</v>
      </c>
      <c r="BG207" s="164">
        <f>IF(O207="zákl. přenesená",K207,0)</f>
        <v>0</v>
      </c>
      <c r="BH207" s="164">
        <f>IF(O207="sníž. přenesená",K207,0)</f>
        <v>0</v>
      </c>
      <c r="BI207" s="164">
        <f>IF(O207="nulová",K207,0)</f>
        <v>0</v>
      </c>
      <c r="BJ207" s="11" t="s">
        <v>79</v>
      </c>
      <c r="BK207" s="164">
        <f>ROUND(P207*H207,2)</f>
        <v>165</v>
      </c>
      <c r="BL207" s="11" t="s">
        <v>129</v>
      </c>
      <c r="BM207" s="11" t="s">
        <v>1442</v>
      </c>
    </row>
    <row r="208" spans="2:65" s="1" customFormat="1">
      <c r="B208" s="27"/>
      <c r="C208" s="28"/>
      <c r="D208" s="165" t="s">
        <v>139</v>
      </c>
      <c r="E208" s="28"/>
      <c r="F208" s="166" t="s">
        <v>1441</v>
      </c>
      <c r="G208" s="28"/>
      <c r="H208" s="28"/>
      <c r="I208" s="28"/>
      <c r="J208" s="28"/>
      <c r="K208" s="28"/>
      <c r="L208" s="28"/>
      <c r="M208" s="181"/>
      <c r="N208" s="192"/>
      <c r="O208" s="193"/>
      <c r="P208" s="194"/>
      <c r="Q208" s="194"/>
      <c r="R208" s="194"/>
      <c r="S208" s="195"/>
      <c r="T208" s="195"/>
      <c r="U208" s="195"/>
      <c r="V208" s="195"/>
      <c r="W208" s="195"/>
      <c r="X208" s="195"/>
      <c r="Y208" s="196"/>
      <c r="Z208" s="213"/>
      <c r="AA208" s="217"/>
      <c r="AT208" s="11" t="s">
        <v>139</v>
      </c>
      <c r="AU208" s="11" t="s">
        <v>71</v>
      </c>
    </row>
    <row r="209" spans="2:65" s="1" customFormat="1" ht="22.5" customHeight="1">
      <c r="B209" s="27"/>
      <c r="C209" s="168" t="s">
        <v>486</v>
      </c>
      <c r="D209" s="168" t="s">
        <v>244</v>
      </c>
      <c r="E209" s="169" t="s">
        <v>1443</v>
      </c>
      <c r="F209" s="170" t="s">
        <v>1444</v>
      </c>
      <c r="G209" s="171" t="s">
        <v>135</v>
      </c>
      <c r="H209" s="172">
        <v>1</v>
      </c>
      <c r="I209" s="173">
        <v>4100</v>
      </c>
      <c r="J209" s="174"/>
      <c r="K209" s="173">
        <f>ROUND(P209*H209,2)</f>
        <v>4100</v>
      </c>
      <c r="L209" s="170" t="s">
        <v>136</v>
      </c>
      <c r="M209" s="181" t="str">
        <f t="shared" ref="M209" si="464">IF(K209&gt;AA209,"Cena shodná","Cena zvýšena o")</f>
        <v>Cena zvýšena o</v>
      </c>
      <c r="N209" s="192" t="s">
        <v>1</v>
      </c>
      <c r="O209" s="193" t="s">
        <v>40</v>
      </c>
      <c r="P209" s="194">
        <f t="shared" ref="P209" si="465">I209+J209</f>
        <v>4100</v>
      </c>
      <c r="Q209" s="194">
        <f t="shared" ref="Q209" si="466">ROUND(I209*H209,2)</f>
        <v>4100</v>
      </c>
      <c r="R209" s="194">
        <f t="shared" ref="R209" si="467">ROUND(J209*H209,2)</f>
        <v>0</v>
      </c>
      <c r="S209" s="195">
        <v>62</v>
      </c>
      <c r="T209" s="195">
        <f t="shared" ref="T209" si="468">S209*H209</f>
        <v>62</v>
      </c>
      <c r="U209" s="195">
        <v>62</v>
      </c>
      <c r="V209" s="195">
        <f t="shared" ref="V209" si="469">U209*H209</f>
        <v>62</v>
      </c>
      <c r="W209" s="195">
        <v>62</v>
      </c>
      <c r="X209" s="195">
        <f t="shared" ref="X209" si="470">W209*H209</f>
        <v>62</v>
      </c>
      <c r="Y209" s="196" t="s">
        <v>1</v>
      </c>
      <c r="Z209" s="213">
        <f t="shared" ref="Z209" si="471">SUM((AA209/K209-1)*100)</f>
        <v>3.0000000000000027</v>
      </c>
      <c r="AA209" s="217">
        <v>4223</v>
      </c>
      <c r="AR209" s="11" t="s">
        <v>208</v>
      </c>
      <c r="AT209" s="11" t="s">
        <v>244</v>
      </c>
      <c r="AU209" s="11" t="s">
        <v>71</v>
      </c>
      <c r="AY209" s="11" t="s">
        <v>130</v>
      </c>
      <c r="BE209" s="164">
        <f>IF(O209="základní",K209,0)</f>
        <v>4100</v>
      </c>
      <c r="BF209" s="164">
        <f>IF(O209="snížená",K209,0)</f>
        <v>0</v>
      </c>
      <c r="BG209" s="164">
        <f>IF(O209="zákl. přenesená",K209,0)</f>
        <v>0</v>
      </c>
      <c r="BH209" s="164">
        <f>IF(O209="sníž. přenesená",K209,0)</f>
        <v>0</v>
      </c>
      <c r="BI209" s="164">
        <f>IF(O209="nulová",K209,0)</f>
        <v>0</v>
      </c>
      <c r="BJ209" s="11" t="s">
        <v>79</v>
      </c>
      <c r="BK209" s="164">
        <f>ROUND(P209*H209,2)</f>
        <v>4100</v>
      </c>
      <c r="BL209" s="11" t="s">
        <v>129</v>
      </c>
      <c r="BM209" s="11" t="s">
        <v>1445</v>
      </c>
    </row>
    <row r="210" spans="2:65" s="1" customFormat="1">
      <c r="B210" s="27"/>
      <c r="C210" s="28"/>
      <c r="D210" s="165" t="s">
        <v>139</v>
      </c>
      <c r="E210" s="28"/>
      <c r="F210" s="166" t="s">
        <v>1444</v>
      </c>
      <c r="G210" s="28"/>
      <c r="H210" s="28"/>
      <c r="I210" s="28"/>
      <c r="J210" s="28"/>
      <c r="K210" s="28"/>
      <c r="L210" s="28"/>
      <c r="M210" s="181"/>
      <c r="N210" s="192"/>
      <c r="O210" s="193"/>
      <c r="P210" s="194"/>
      <c r="Q210" s="194"/>
      <c r="R210" s="194"/>
      <c r="S210" s="195"/>
      <c r="T210" s="195"/>
      <c r="U210" s="195"/>
      <c r="V210" s="195"/>
      <c r="W210" s="195"/>
      <c r="X210" s="195"/>
      <c r="Y210" s="196"/>
      <c r="Z210" s="213"/>
      <c r="AA210" s="217"/>
      <c r="AT210" s="11" t="s">
        <v>139</v>
      </c>
      <c r="AU210" s="11" t="s">
        <v>71</v>
      </c>
    </row>
    <row r="211" spans="2:65" s="1" customFormat="1" ht="22.5" customHeight="1">
      <c r="B211" s="27"/>
      <c r="C211" s="168" t="s">
        <v>491</v>
      </c>
      <c r="D211" s="168" t="s">
        <v>244</v>
      </c>
      <c r="E211" s="169" t="s">
        <v>1446</v>
      </c>
      <c r="F211" s="170" t="s">
        <v>1447</v>
      </c>
      <c r="G211" s="171" t="s">
        <v>135</v>
      </c>
      <c r="H211" s="172">
        <v>1</v>
      </c>
      <c r="I211" s="173">
        <v>2310</v>
      </c>
      <c r="J211" s="174"/>
      <c r="K211" s="173">
        <f>ROUND(P211*H211,2)</f>
        <v>2310</v>
      </c>
      <c r="L211" s="170" t="s">
        <v>136</v>
      </c>
      <c r="M211" s="181" t="str">
        <f t="shared" ref="M211" si="472">IF(K211&gt;AA211,"Cena shodná","Cena zvýšena o")</f>
        <v>Cena zvýšena o</v>
      </c>
      <c r="N211" s="192" t="s">
        <v>1</v>
      </c>
      <c r="O211" s="193" t="s">
        <v>40</v>
      </c>
      <c r="P211" s="194">
        <f t="shared" ref="P211" si="473">I211+J211</f>
        <v>2310</v>
      </c>
      <c r="Q211" s="194">
        <f t="shared" ref="Q211" si="474">ROUND(I211*H211,2)</f>
        <v>2310</v>
      </c>
      <c r="R211" s="194">
        <f t="shared" ref="R211" si="475">ROUND(J211*H211,2)</f>
        <v>0</v>
      </c>
      <c r="S211" s="195">
        <v>63</v>
      </c>
      <c r="T211" s="195">
        <f t="shared" ref="T211" si="476">S211*H211</f>
        <v>63</v>
      </c>
      <c r="U211" s="195">
        <v>63</v>
      </c>
      <c r="V211" s="195">
        <f t="shared" ref="V211" si="477">U211*H211</f>
        <v>63</v>
      </c>
      <c r="W211" s="195">
        <v>63</v>
      </c>
      <c r="X211" s="195">
        <f t="shared" ref="X211" si="478">W211*H211</f>
        <v>63</v>
      </c>
      <c r="Y211" s="196" t="s">
        <v>1</v>
      </c>
      <c r="Z211" s="213">
        <f t="shared" ref="Z211" si="479">SUM((AA211/K211-1)*100)</f>
        <v>3.0000000000000027</v>
      </c>
      <c r="AA211" s="217">
        <v>2379.3000000000002</v>
      </c>
      <c r="AR211" s="11" t="s">
        <v>208</v>
      </c>
      <c r="AT211" s="11" t="s">
        <v>244</v>
      </c>
      <c r="AU211" s="11" t="s">
        <v>71</v>
      </c>
      <c r="AY211" s="11" t="s">
        <v>130</v>
      </c>
      <c r="BE211" s="164">
        <f>IF(O211="základní",K211,0)</f>
        <v>2310</v>
      </c>
      <c r="BF211" s="164">
        <f>IF(O211="snížená",K211,0)</f>
        <v>0</v>
      </c>
      <c r="BG211" s="164">
        <f>IF(O211="zákl. přenesená",K211,0)</f>
        <v>0</v>
      </c>
      <c r="BH211" s="164">
        <f>IF(O211="sníž. přenesená",K211,0)</f>
        <v>0</v>
      </c>
      <c r="BI211" s="164">
        <f>IF(O211="nulová",K211,0)</f>
        <v>0</v>
      </c>
      <c r="BJ211" s="11" t="s">
        <v>79</v>
      </c>
      <c r="BK211" s="164">
        <f>ROUND(P211*H211,2)</f>
        <v>2310</v>
      </c>
      <c r="BL211" s="11" t="s">
        <v>129</v>
      </c>
      <c r="BM211" s="11" t="s">
        <v>1448</v>
      </c>
    </row>
    <row r="212" spans="2:65" s="1" customFormat="1">
      <c r="B212" s="27"/>
      <c r="C212" s="28"/>
      <c r="D212" s="165" t="s">
        <v>139</v>
      </c>
      <c r="E212" s="28"/>
      <c r="F212" s="166" t="s">
        <v>1447</v>
      </c>
      <c r="G212" s="28"/>
      <c r="H212" s="28"/>
      <c r="I212" s="28"/>
      <c r="J212" s="28"/>
      <c r="K212" s="28"/>
      <c r="L212" s="28"/>
      <c r="M212" s="181"/>
      <c r="N212" s="192"/>
      <c r="O212" s="193"/>
      <c r="P212" s="194"/>
      <c r="Q212" s="194"/>
      <c r="R212" s="194"/>
      <c r="S212" s="195"/>
      <c r="T212" s="195"/>
      <c r="U212" s="195"/>
      <c r="V212" s="195"/>
      <c r="W212" s="195"/>
      <c r="X212" s="195"/>
      <c r="Y212" s="196"/>
      <c r="Z212" s="213"/>
      <c r="AA212" s="217"/>
      <c r="AT212" s="11" t="s">
        <v>139</v>
      </c>
      <c r="AU212" s="11" t="s">
        <v>71</v>
      </c>
    </row>
    <row r="213" spans="2:65" s="1" customFormat="1" ht="22.5" customHeight="1">
      <c r="B213" s="27"/>
      <c r="C213" s="168" t="s">
        <v>496</v>
      </c>
      <c r="D213" s="168" t="s">
        <v>244</v>
      </c>
      <c r="E213" s="169" t="s">
        <v>1449</v>
      </c>
      <c r="F213" s="170" t="s">
        <v>1450</v>
      </c>
      <c r="G213" s="171" t="s">
        <v>135</v>
      </c>
      <c r="H213" s="172">
        <v>1</v>
      </c>
      <c r="I213" s="173">
        <v>310</v>
      </c>
      <c r="J213" s="174"/>
      <c r="K213" s="173">
        <f>ROUND(P213*H213,2)</f>
        <v>310</v>
      </c>
      <c r="L213" s="170" t="s">
        <v>136</v>
      </c>
      <c r="M213" s="181" t="str">
        <f t="shared" ref="M213" si="480">IF(K213&gt;AA213,"Cena shodná","Cena zvýšena o")</f>
        <v>Cena zvýšena o</v>
      </c>
      <c r="N213" s="192" t="s">
        <v>1</v>
      </c>
      <c r="O213" s="193" t="s">
        <v>40</v>
      </c>
      <c r="P213" s="194">
        <f t="shared" ref="P213" si="481">I213+J213</f>
        <v>310</v>
      </c>
      <c r="Q213" s="194">
        <f t="shared" ref="Q213" si="482">ROUND(I213*H213,2)</f>
        <v>310</v>
      </c>
      <c r="R213" s="194">
        <f t="shared" ref="R213" si="483">ROUND(J213*H213,2)</f>
        <v>0</v>
      </c>
      <c r="S213" s="195">
        <v>64</v>
      </c>
      <c r="T213" s="195">
        <f t="shared" ref="T213" si="484">S213*H213</f>
        <v>64</v>
      </c>
      <c r="U213" s="195">
        <v>64</v>
      </c>
      <c r="V213" s="195">
        <f t="shared" ref="V213" si="485">U213*H213</f>
        <v>64</v>
      </c>
      <c r="W213" s="195">
        <v>64</v>
      </c>
      <c r="X213" s="195">
        <f t="shared" ref="X213" si="486">W213*H213</f>
        <v>64</v>
      </c>
      <c r="Y213" s="196" t="s">
        <v>1</v>
      </c>
      <c r="Z213" s="213">
        <f t="shared" ref="Z213" si="487">SUM((AA213/K213-1)*100)</f>
        <v>3.0000000000000027</v>
      </c>
      <c r="AA213" s="217">
        <v>319.3</v>
      </c>
      <c r="AR213" s="11" t="s">
        <v>208</v>
      </c>
      <c r="AT213" s="11" t="s">
        <v>244</v>
      </c>
      <c r="AU213" s="11" t="s">
        <v>71</v>
      </c>
      <c r="AY213" s="11" t="s">
        <v>130</v>
      </c>
      <c r="BE213" s="164">
        <f>IF(O213="základní",K213,0)</f>
        <v>310</v>
      </c>
      <c r="BF213" s="164">
        <f>IF(O213="snížená",K213,0)</f>
        <v>0</v>
      </c>
      <c r="BG213" s="164">
        <f>IF(O213="zákl. přenesená",K213,0)</f>
        <v>0</v>
      </c>
      <c r="BH213" s="164">
        <f>IF(O213="sníž. přenesená",K213,0)</f>
        <v>0</v>
      </c>
      <c r="BI213" s="164">
        <f>IF(O213="nulová",K213,0)</f>
        <v>0</v>
      </c>
      <c r="BJ213" s="11" t="s">
        <v>79</v>
      </c>
      <c r="BK213" s="164">
        <f>ROUND(P213*H213,2)</f>
        <v>310</v>
      </c>
      <c r="BL213" s="11" t="s">
        <v>129</v>
      </c>
      <c r="BM213" s="11" t="s">
        <v>1451</v>
      </c>
    </row>
    <row r="214" spans="2:65" s="1" customFormat="1">
      <c r="B214" s="27"/>
      <c r="C214" s="28"/>
      <c r="D214" s="165" t="s">
        <v>139</v>
      </c>
      <c r="E214" s="28"/>
      <c r="F214" s="166" t="s">
        <v>1450</v>
      </c>
      <c r="G214" s="28"/>
      <c r="H214" s="28"/>
      <c r="I214" s="28"/>
      <c r="J214" s="28"/>
      <c r="K214" s="28"/>
      <c r="L214" s="28"/>
      <c r="M214" s="181"/>
      <c r="N214" s="192"/>
      <c r="O214" s="193"/>
      <c r="P214" s="194"/>
      <c r="Q214" s="194"/>
      <c r="R214" s="194"/>
      <c r="S214" s="195"/>
      <c r="T214" s="195"/>
      <c r="U214" s="195"/>
      <c r="V214" s="195"/>
      <c r="W214" s="195"/>
      <c r="X214" s="195"/>
      <c r="Y214" s="196"/>
      <c r="Z214" s="213"/>
      <c r="AA214" s="217"/>
      <c r="AT214" s="11" t="s">
        <v>139</v>
      </c>
      <c r="AU214" s="11" t="s">
        <v>71</v>
      </c>
    </row>
    <row r="215" spans="2:65" s="1" customFormat="1" ht="22.5" customHeight="1">
      <c r="B215" s="27"/>
      <c r="C215" s="168" t="s">
        <v>501</v>
      </c>
      <c r="D215" s="168" t="s">
        <v>244</v>
      </c>
      <c r="E215" s="169" t="s">
        <v>1452</v>
      </c>
      <c r="F215" s="170" t="s">
        <v>1453</v>
      </c>
      <c r="G215" s="171" t="s">
        <v>135</v>
      </c>
      <c r="H215" s="172">
        <v>1</v>
      </c>
      <c r="I215" s="173">
        <v>2130</v>
      </c>
      <c r="J215" s="174"/>
      <c r="K215" s="173">
        <f>ROUND(P215*H215,2)</f>
        <v>2130</v>
      </c>
      <c r="L215" s="170" t="s">
        <v>136</v>
      </c>
      <c r="M215" s="181" t="str">
        <f t="shared" ref="M215" si="488">IF(K215&gt;AA215,"Cena shodná","Cena zvýšena o")</f>
        <v>Cena zvýšena o</v>
      </c>
      <c r="N215" s="192" t="s">
        <v>1</v>
      </c>
      <c r="O215" s="193" t="s">
        <v>40</v>
      </c>
      <c r="P215" s="194">
        <f t="shared" ref="P215" si="489">I215+J215</f>
        <v>2130</v>
      </c>
      <c r="Q215" s="194">
        <f t="shared" ref="Q215" si="490">ROUND(I215*H215,2)</f>
        <v>2130</v>
      </c>
      <c r="R215" s="194">
        <f t="shared" ref="R215" si="491">ROUND(J215*H215,2)</f>
        <v>0</v>
      </c>
      <c r="S215" s="195">
        <v>65</v>
      </c>
      <c r="T215" s="195">
        <f t="shared" ref="T215" si="492">S215*H215</f>
        <v>65</v>
      </c>
      <c r="U215" s="195">
        <v>65</v>
      </c>
      <c r="V215" s="195">
        <f t="shared" ref="V215" si="493">U215*H215</f>
        <v>65</v>
      </c>
      <c r="W215" s="195">
        <v>65</v>
      </c>
      <c r="X215" s="195">
        <f t="shared" ref="X215" si="494">W215*H215</f>
        <v>65</v>
      </c>
      <c r="Y215" s="196" t="s">
        <v>1</v>
      </c>
      <c r="Z215" s="213">
        <f t="shared" ref="Z215" si="495">SUM((AA215/K215-1)*100)</f>
        <v>3.0000000000000027</v>
      </c>
      <c r="AA215" s="217">
        <v>2193.9</v>
      </c>
      <c r="AR215" s="11" t="s">
        <v>208</v>
      </c>
      <c r="AT215" s="11" t="s">
        <v>244</v>
      </c>
      <c r="AU215" s="11" t="s">
        <v>71</v>
      </c>
      <c r="AY215" s="11" t="s">
        <v>130</v>
      </c>
      <c r="BE215" s="164">
        <f>IF(O215="základní",K215,0)</f>
        <v>2130</v>
      </c>
      <c r="BF215" s="164">
        <f>IF(O215="snížená",K215,0)</f>
        <v>0</v>
      </c>
      <c r="BG215" s="164">
        <f>IF(O215="zákl. přenesená",K215,0)</f>
        <v>0</v>
      </c>
      <c r="BH215" s="164">
        <f>IF(O215="sníž. přenesená",K215,0)</f>
        <v>0</v>
      </c>
      <c r="BI215" s="164">
        <f>IF(O215="nulová",K215,0)</f>
        <v>0</v>
      </c>
      <c r="BJ215" s="11" t="s">
        <v>79</v>
      </c>
      <c r="BK215" s="164">
        <f>ROUND(P215*H215,2)</f>
        <v>2130</v>
      </c>
      <c r="BL215" s="11" t="s">
        <v>129</v>
      </c>
      <c r="BM215" s="11" t="s">
        <v>1454</v>
      </c>
    </row>
    <row r="216" spans="2:65" s="1" customFormat="1">
      <c r="B216" s="27"/>
      <c r="C216" s="28"/>
      <c r="D216" s="165" t="s">
        <v>139</v>
      </c>
      <c r="E216" s="28"/>
      <c r="F216" s="166" t="s">
        <v>1453</v>
      </c>
      <c r="G216" s="28"/>
      <c r="H216" s="28"/>
      <c r="I216" s="28"/>
      <c r="J216" s="28"/>
      <c r="K216" s="28"/>
      <c r="L216" s="28"/>
      <c r="M216" s="181"/>
      <c r="N216" s="192"/>
      <c r="O216" s="193"/>
      <c r="P216" s="194"/>
      <c r="Q216" s="194"/>
      <c r="R216" s="194"/>
      <c r="S216" s="195"/>
      <c r="T216" s="195"/>
      <c r="U216" s="195"/>
      <c r="V216" s="195"/>
      <c r="W216" s="195"/>
      <c r="X216" s="195"/>
      <c r="Y216" s="196"/>
      <c r="Z216" s="213"/>
      <c r="AA216" s="217"/>
      <c r="AT216" s="11" t="s">
        <v>139</v>
      </c>
      <c r="AU216" s="11" t="s">
        <v>71</v>
      </c>
    </row>
    <row r="217" spans="2:65" s="1" customFormat="1" ht="22.5" customHeight="1">
      <c r="B217" s="27"/>
      <c r="C217" s="168" t="s">
        <v>506</v>
      </c>
      <c r="D217" s="168" t="s">
        <v>244</v>
      </c>
      <c r="E217" s="169" t="s">
        <v>1455</v>
      </c>
      <c r="F217" s="170" t="s">
        <v>1456</v>
      </c>
      <c r="G217" s="171" t="s">
        <v>135</v>
      </c>
      <c r="H217" s="172">
        <v>1</v>
      </c>
      <c r="I217" s="173">
        <v>48</v>
      </c>
      <c r="J217" s="174"/>
      <c r="K217" s="173">
        <f>ROUND(P217*H217,2)</f>
        <v>48</v>
      </c>
      <c r="L217" s="170" t="s">
        <v>136</v>
      </c>
      <c r="M217" s="181" t="str">
        <f t="shared" ref="M217" si="496">IF(K217&gt;AA217,"Cena shodná","Cena zvýšena o")</f>
        <v>Cena zvýšena o</v>
      </c>
      <c r="N217" s="192" t="s">
        <v>1</v>
      </c>
      <c r="O217" s="193" t="s">
        <v>40</v>
      </c>
      <c r="P217" s="194">
        <f t="shared" ref="P217" si="497">I217+J217</f>
        <v>48</v>
      </c>
      <c r="Q217" s="194">
        <f t="shared" ref="Q217" si="498">ROUND(I217*H217,2)</f>
        <v>48</v>
      </c>
      <c r="R217" s="194">
        <f t="shared" ref="R217" si="499">ROUND(J217*H217,2)</f>
        <v>0</v>
      </c>
      <c r="S217" s="195">
        <v>66</v>
      </c>
      <c r="T217" s="195">
        <f t="shared" ref="T217" si="500">S217*H217</f>
        <v>66</v>
      </c>
      <c r="U217" s="195">
        <v>66</v>
      </c>
      <c r="V217" s="195">
        <f t="shared" ref="V217" si="501">U217*H217</f>
        <v>66</v>
      </c>
      <c r="W217" s="195">
        <v>66</v>
      </c>
      <c r="X217" s="195">
        <f t="shared" ref="X217" si="502">W217*H217</f>
        <v>66</v>
      </c>
      <c r="Y217" s="196" t="s">
        <v>1</v>
      </c>
      <c r="Z217" s="213">
        <f t="shared" ref="Z217" si="503">SUM((AA217/K217-1)*100)</f>
        <v>3.0000000000000027</v>
      </c>
      <c r="AA217" s="217">
        <v>49.44</v>
      </c>
      <c r="AR217" s="11" t="s">
        <v>208</v>
      </c>
      <c r="AT217" s="11" t="s">
        <v>244</v>
      </c>
      <c r="AU217" s="11" t="s">
        <v>71</v>
      </c>
      <c r="AY217" s="11" t="s">
        <v>130</v>
      </c>
      <c r="BE217" s="164">
        <f>IF(O217="základní",K217,0)</f>
        <v>48</v>
      </c>
      <c r="BF217" s="164">
        <f>IF(O217="snížená",K217,0)</f>
        <v>0</v>
      </c>
      <c r="BG217" s="164">
        <f>IF(O217="zákl. přenesená",K217,0)</f>
        <v>0</v>
      </c>
      <c r="BH217" s="164">
        <f>IF(O217="sníž. přenesená",K217,0)</f>
        <v>0</v>
      </c>
      <c r="BI217" s="164">
        <f>IF(O217="nulová",K217,0)</f>
        <v>0</v>
      </c>
      <c r="BJ217" s="11" t="s">
        <v>79</v>
      </c>
      <c r="BK217" s="164">
        <f>ROUND(P217*H217,2)</f>
        <v>48</v>
      </c>
      <c r="BL217" s="11" t="s">
        <v>129</v>
      </c>
      <c r="BM217" s="11" t="s">
        <v>1457</v>
      </c>
    </row>
    <row r="218" spans="2:65" s="1" customFormat="1">
      <c r="B218" s="27"/>
      <c r="C218" s="28"/>
      <c r="D218" s="165" t="s">
        <v>139</v>
      </c>
      <c r="E218" s="28"/>
      <c r="F218" s="166" t="s">
        <v>1456</v>
      </c>
      <c r="G218" s="28"/>
      <c r="H218" s="28"/>
      <c r="I218" s="28"/>
      <c r="J218" s="28"/>
      <c r="K218" s="28"/>
      <c r="L218" s="28"/>
      <c r="M218" s="181"/>
      <c r="N218" s="192"/>
      <c r="O218" s="193"/>
      <c r="P218" s="194"/>
      <c r="Q218" s="194"/>
      <c r="R218" s="194"/>
      <c r="S218" s="195"/>
      <c r="T218" s="195"/>
      <c r="U218" s="195"/>
      <c r="V218" s="195"/>
      <c r="W218" s="195"/>
      <c r="X218" s="195"/>
      <c r="Y218" s="196"/>
      <c r="Z218" s="213"/>
      <c r="AA218" s="217"/>
      <c r="AT218" s="11" t="s">
        <v>139</v>
      </c>
      <c r="AU218" s="11" t="s">
        <v>71</v>
      </c>
    </row>
    <row r="219" spans="2:65" s="1" customFormat="1" ht="22.5" customHeight="1">
      <c r="B219" s="27"/>
      <c r="C219" s="168" t="s">
        <v>511</v>
      </c>
      <c r="D219" s="168" t="s">
        <v>244</v>
      </c>
      <c r="E219" s="169" t="s">
        <v>1458</v>
      </c>
      <c r="F219" s="170" t="s">
        <v>1459</v>
      </c>
      <c r="G219" s="171" t="s">
        <v>135</v>
      </c>
      <c r="H219" s="172">
        <v>1</v>
      </c>
      <c r="I219" s="173">
        <v>130</v>
      </c>
      <c r="J219" s="174"/>
      <c r="K219" s="173">
        <f>ROUND(P219*H219,2)</f>
        <v>130</v>
      </c>
      <c r="L219" s="170" t="s">
        <v>136</v>
      </c>
      <c r="M219" s="181" t="str">
        <f t="shared" ref="M219" si="504">IF(K219&gt;AA219,"Cena shodná","Cena zvýšena o")</f>
        <v>Cena zvýšena o</v>
      </c>
      <c r="N219" s="192" t="s">
        <v>1</v>
      </c>
      <c r="O219" s="193" t="s">
        <v>40</v>
      </c>
      <c r="P219" s="194">
        <f t="shared" ref="P219" si="505">I219+J219</f>
        <v>130</v>
      </c>
      <c r="Q219" s="194">
        <f t="shared" ref="Q219" si="506">ROUND(I219*H219,2)</f>
        <v>130</v>
      </c>
      <c r="R219" s="194">
        <f t="shared" ref="R219" si="507">ROUND(J219*H219,2)</f>
        <v>0</v>
      </c>
      <c r="S219" s="195">
        <v>67</v>
      </c>
      <c r="T219" s="195">
        <f t="shared" ref="T219" si="508">S219*H219</f>
        <v>67</v>
      </c>
      <c r="U219" s="195">
        <v>67</v>
      </c>
      <c r="V219" s="195">
        <f t="shared" ref="V219" si="509">U219*H219</f>
        <v>67</v>
      </c>
      <c r="W219" s="195">
        <v>67</v>
      </c>
      <c r="X219" s="195">
        <f t="shared" ref="X219" si="510">W219*H219</f>
        <v>67</v>
      </c>
      <c r="Y219" s="196" t="s">
        <v>1</v>
      </c>
      <c r="Z219" s="213">
        <f t="shared" ref="Z219" si="511">SUM((AA219/K219-1)*100)</f>
        <v>3.0000000000000027</v>
      </c>
      <c r="AA219" s="217">
        <v>133.9</v>
      </c>
      <c r="AR219" s="11" t="s">
        <v>208</v>
      </c>
      <c r="AT219" s="11" t="s">
        <v>244</v>
      </c>
      <c r="AU219" s="11" t="s">
        <v>71</v>
      </c>
      <c r="AY219" s="11" t="s">
        <v>130</v>
      </c>
      <c r="BE219" s="164">
        <f>IF(O219="základní",K219,0)</f>
        <v>130</v>
      </c>
      <c r="BF219" s="164">
        <f>IF(O219="snížená",K219,0)</f>
        <v>0</v>
      </c>
      <c r="BG219" s="164">
        <f>IF(O219="zákl. přenesená",K219,0)</f>
        <v>0</v>
      </c>
      <c r="BH219" s="164">
        <f>IF(O219="sníž. přenesená",K219,0)</f>
        <v>0</v>
      </c>
      <c r="BI219" s="164">
        <f>IF(O219="nulová",K219,0)</f>
        <v>0</v>
      </c>
      <c r="BJ219" s="11" t="s">
        <v>79</v>
      </c>
      <c r="BK219" s="164">
        <f>ROUND(P219*H219,2)</f>
        <v>130</v>
      </c>
      <c r="BL219" s="11" t="s">
        <v>129</v>
      </c>
      <c r="BM219" s="11" t="s">
        <v>1460</v>
      </c>
    </row>
    <row r="220" spans="2:65" s="1" customFormat="1">
      <c r="B220" s="27"/>
      <c r="C220" s="28"/>
      <c r="D220" s="165" t="s">
        <v>139</v>
      </c>
      <c r="E220" s="28"/>
      <c r="F220" s="166" t="s">
        <v>1459</v>
      </c>
      <c r="G220" s="28"/>
      <c r="H220" s="28"/>
      <c r="I220" s="28"/>
      <c r="J220" s="28"/>
      <c r="K220" s="28"/>
      <c r="L220" s="28"/>
      <c r="M220" s="181"/>
      <c r="N220" s="192" t="s">
        <v>1</v>
      </c>
      <c r="O220" s="193" t="s">
        <v>40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195">
        <v>68</v>
      </c>
      <c r="T220" s="195">
        <f>S220*H220</f>
        <v>0</v>
      </c>
      <c r="U220" s="195">
        <v>68</v>
      </c>
      <c r="V220" s="195">
        <f>U220*H220</f>
        <v>0</v>
      </c>
      <c r="W220" s="195">
        <v>68</v>
      </c>
      <c r="X220" s="195">
        <f>W220*H220</f>
        <v>0</v>
      </c>
      <c r="Y220" s="196" t="s">
        <v>1</v>
      </c>
      <c r="Z220" s="213"/>
      <c r="AA220" s="217"/>
      <c r="AT220" s="11" t="s">
        <v>139</v>
      </c>
      <c r="AU220" s="11" t="s">
        <v>71</v>
      </c>
    </row>
    <row r="221" spans="2:65" s="1" customFormat="1" ht="6.95" customHeight="1">
      <c r="B221" s="39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181"/>
      <c r="N221" s="192"/>
      <c r="O221" s="193"/>
      <c r="P221" s="194"/>
      <c r="Q221" s="194"/>
      <c r="R221" s="194"/>
      <c r="S221" s="195"/>
      <c r="T221" s="195"/>
      <c r="U221" s="195"/>
      <c r="V221" s="195"/>
      <c r="W221" s="195"/>
      <c r="X221" s="195"/>
      <c r="Y221" s="196"/>
      <c r="Z221" s="213"/>
      <c r="AA221" s="217"/>
    </row>
  </sheetData>
  <sheetProtection formatColumns="0" formatRows="0" autoFilter="0"/>
  <autoFilter ref="C86:L220"/>
  <mergeCells count="9">
    <mergeCell ref="E54:H54"/>
    <mergeCell ref="E77:H77"/>
    <mergeCell ref="E79:H79"/>
    <mergeCell ref="M2:Z2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7"/>
  <sheetViews>
    <sheetView showGridLines="0" topLeftCell="A29" workbookViewId="0">
      <selection activeCell="AA69" sqref="AA6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11" width="23.5" customWidth="1"/>
    <col min="12" max="12" width="15.5" customWidth="1"/>
    <col min="13" max="13" width="25" customWidth="1"/>
    <col min="14" max="14" width="10.83203125" hidden="1" customWidth="1"/>
    <col min="15" max="15" width="9.33203125" hidden="1" customWidth="1"/>
    <col min="16" max="25" width="14.1640625" hidden="1" customWidth="1"/>
    <col min="26" max="26" width="14.83203125" bestFit="1" customWidth="1"/>
    <col min="27" max="27" width="18.1640625" bestFit="1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46">
      <c r="A1" s="16"/>
    </row>
    <row r="2" spans="1:46" ht="36.950000000000003" customHeight="1"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T2" s="11" t="s">
        <v>90</v>
      </c>
    </row>
    <row r="3" spans="1:46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14"/>
      <c r="AT3" s="11" t="s">
        <v>81</v>
      </c>
    </row>
    <row r="4" spans="1:46" ht="24.95" customHeight="1">
      <c r="B4" s="14"/>
      <c r="D4" s="98" t="s">
        <v>95</v>
      </c>
      <c r="M4" s="14"/>
      <c r="N4" s="18" t="s">
        <v>11</v>
      </c>
      <c r="AT4" s="11" t="s">
        <v>4</v>
      </c>
    </row>
    <row r="5" spans="1:46" ht="6.95" customHeight="1">
      <c r="B5" s="14"/>
      <c r="M5" s="14"/>
    </row>
    <row r="6" spans="1:46" ht="12" customHeight="1">
      <c r="B6" s="14"/>
      <c r="D6" s="99" t="s">
        <v>15</v>
      </c>
      <c r="M6" s="14"/>
    </row>
    <row r="7" spans="1:46" ht="16.5" customHeight="1">
      <c r="B7" s="14"/>
      <c r="E7" s="323" t="str">
        <f>'Rekapitulace stavby'!K6</f>
        <v>Oprava výměnných dílů zabezpečovacího zařízení včetně prohlídek VÚD - OŘ Brno</v>
      </c>
      <c r="F7" s="324"/>
      <c r="G7" s="324"/>
      <c r="H7" s="324"/>
      <c r="M7" s="14"/>
    </row>
    <row r="8" spans="1:46" s="1" customFormat="1" ht="12" customHeight="1">
      <c r="B8" s="29"/>
      <c r="D8" s="99" t="s">
        <v>96</v>
      </c>
      <c r="M8" s="29"/>
    </row>
    <row r="9" spans="1:46" s="1" customFormat="1" ht="36.950000000000003" customHeight="1">
      <c r="B9" s="29"/>
      <c r="E9" s="325" t="s">
        <v>1461</v>
      </c>
      <c r="F9" s="326"/>
      <c r="G9" s="326"/>
      <c r="H9" s="326"/>
      <c r="M9" s="29"/>
    </row>
    <row r="10" spans="1:46" s="1" customFormat="1">
      <c r="B10" s="29"/>
      <c r="M10" s="29"/>
    </row>
    <row r="11" spans="1:46" s="1" customFormat="1" ht="12" customHeight="1">
      <c r="B11" s="29"/>
      <c r="D11" s="99" t="s">
        <v>17</v>
      </c>
      <c r="F11" s="11" t="s">
        <v>1</v>
      </c>
      <c r="I11" s="99" t="s">
        <v>18</v>
      </c>
      <c r="J11" s="11" t="s">
        <v>1</v>
      </c>
      <c r="M11" s="29"/>
    </row>
    <row r="12" spans="1:46" s="1" customFormat="1" ht="12" customHeight="1">
      <c r="B12" s="29"/>
      <c r="D12" s="99" t="s">
        <v>19</v>
      </c>
      <c r="F12" s="11" t="s">
        <v>20</v>
      </c>
      <c r="I12" s="99" t="s">
        <v>21</v>
      </c>
      <c r="J12" s="100" t="str">
        <f>'Rekapitulace stavby'!AN8</f>
        <v>5. 3. 2019</v>
      </c>
      <c r="M12" s="29"/>
    </row>
    <row r="13" spans="1:46" s="1" customFormat="1" ht="10.9" customHeight="1">
      <c r="B13" s="29"/>
      <c r="M13" s="29"/>
    </row>
    <row r="14" spans="1:46" s="1" customFormat="1" ht="12" customHeight="1">
      <c r="B14" s="29"/>
      <c r="D14" s="99" t="s">
        <v>23</v>
      </c>
      <c r="I14" s="99" t="s">
        <v>24</v>
      </c>
      <c r="J14" s="11" t="str">
        <f>IF('Rekapitulace stavby'!AN10="","",'Rekapitulace stavby'!AN10)</f>
        <v/>
      </c>
      <c r="M14" s="29"/>
    </row>
    <row r="15" spans="1:46" s="1" customFormat="1" ht="18" customHeight="1">
      <c r="B15" s="29"/>
      <c r="E15" s="11" t="str">
        <f>IF('Rekapitulace stavby'!E11="","",'Rekapitulace stavby'!E11)</f>
        <v xml:space="preserve"> </v>
      </c>
      <c r="I15" s="99" t="s">
        <v>25</v>
      </c>
      <c r="J15" s="11" t="str">
        <f>IF('Rekapitulace stavby'!AN11="","",'Rekapitulace stavby'!AN11)</f>
        <v/>
      </c>
      <c r="M15" s="29"/>
    </row>
    <row r="16" spans="1:46" s="1" customFormat="1" ht="6.95" customHeight="1">
      <c r="B16" s="29"/>
      <c r="M16" s="29"/>
    </row>
    <row r="17" spans="2:13" s="1" customFormat="1" ht="12" customHeight="1">
      <c r="B17" s="29"/>
      <c r="D17" s="99" t="s">
        <v>26</v>
      </c>
      <c r="I17" s="99" t="s">
        <v>24</v>
      </c>
      <c r="J17" s="11" t="str">
        <f>'Rekapitulace stavby'!AN13</f>
        <v/>
      </c>
      <c r="M17" s="29"/>
    </row>
    <row r="18" spans="2:13" s="1" customFormat="1" ht="18" customHeight="1">
      <c r="B18" s="29"/>
      <c r="E18" s="327" t="str">
        <f>'Rekapitulace stavby'!E14</f>
        <v xml:space="preserve"> </v>
      </c>
      <c r="F18" s="327"/>
      <c r="G18" s="327"/>
      <c r="H18" s="327"/>
      <c r="I18" s="99" t="s">
        <v>25</v>
      </c>
      <c r="J18" s="11" t="str">
        <f>'Rekapitulace stavby'!AN14</f>
        <v/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99" t="s">
        <v>27</v>
      </c>
      <c r="I20" s="99" t="s">
        <v>24</v>
      </c>
      <c r="J20" s="11" t="str">
        <f>IF('Rekapitulace stavby'!AN16="","",'Rekapitulace stavby'!AN16)</f>
        <v/>
      </c>
      <c r="M20" s="29"/>
    </row>
    <row r="21" spans="2:13" s="1" customFormat="1" ht="18" customHeight="1">
      <c r="B21" s="29"/>
      <c r="E21" s="11" t="str">
        <f>IF('Rekapitulace stavby'!E17="","",'Rekapitulace stavby'!E17)</f>
        <v xml:space="preserve"> </v>
      </c>
      <c r="I21" s="99" t="s">
        <v>25</v>
      </c>
      <c r="J21" s="11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99" t="s">
        <v>28</v>
      </c>
      <c r="I23" s="99" t="s">
        <v>24</v>
      </c>
      <c r="J23" s="11" t="str">
        <f>IF('Rekapitulace stavby'!AN19="","",'Rekapitulace stavby'!AN19)</f>
        <v/>
      </c>
      <c r="M23" s="29"/>
    </row>
    <row r="24" spans="2:13" s="1" customFormat="1" ht="18" customHeight="1">
      <c r="B24" s="29"/>
      <c r="E24" s="11" t="str">
        <f>IF('Rekapitulace stavby'!E20="","",'Rekapitulace stavby'!E20)</f>
        <v>Bc. Komzák Roman</v>
      </c>
      <c r="I24" s="99" t="s">
        <v>25</v>
      </c>
      <c r="J24" s="11" t="str">
        <f>IF('Rekapitulace stavby'!AN20="","",'Rekapitulace stavby'!AN20)</f>
        <v/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99" t="s">
        <v>30</v>
      </c>
      <c r="M26" s="29"/>
    </row>
    <row r="27" spans="2:13" s="6" customFormat="1" ht="16.5" customHeight="1">
      <c r="B27" s="101"/>
      <c r="E27" s="328" t="s">
        <v>1</v>
      </c>
      <c r="F27" s="328"/>
      <c r="G27" s="328"/>
      <c r="H27" s="328"/>
      <c r="M27" s="101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49"/>
      <c r="E29" s="49"/>
      <c r="F29" s="49"/>
      <c r="G29" s="49"/>
      <c r="H29" s="49"/>
      <c r="I29" s="49"/>
      <c r="J29" s="49"/>
      <c r="K29" s="49"/>
      <c r="L29" s="49"/>
      <c r="M29" s="29"/>
    </row>
    <row r="30" spans="2:13" s="1" customFormat="1" ht="14.45" customHeight="1">
      <c r="B30" s="29"/>
      <c r="D30" s="102" t="s">
        <v>98</v>
      </c>
      <c r="K30" s="103">
        <f>K63</f>
        <v>400650</v>
      </c>
      <c r="M30" s="29"/>
    </row>
    <row r="31" spans="2:13" s="1" customFormat="1">
      <c r="B31" s="29"/>
      <c r="E31" s="99" t="s">
        <v>32</v>
      </c>
      <c r="K31" s="104">
        <f>I63</f>
        <v>400650</v>
      </c>
      <c r="M31" s="29"/>
    </row>
    <row r="32" spans="2:13" s="1" customFormat="1">
      <c r="B32" s="29"/>
      <c r="E32" s="99" t="s">
        <v>33</v>
      </c>
      <c r="K32" s="104">
        <f>J63</f>
        <v>0</v>
      </c>
      <c r="M32" s="29"/>
    </row>
    <row r="33" spans="2:13" s="1" customFormat="1" ht="14.45" customHeight="1">
      <c r="B33" s="29"/>
      <c r="D33" s="105" t="s">
        <v>99</v>
      </c>
      <c r="K33" s="103">
        <f>K66</f>
        <v>0</v>
      </c>
      <c r="M33" s="29"/>
    </row>
    <row r="34" spans="2:13" s="1" customFormat="1" ht="25.35" customHeight="1">
      <c r="B34" s="29"/>
      <c r="D34" s="106" t="s">
        <v>35</v>
      </c>
      <c r="K34" s="107">
        <f>ROUND(K30 + K33, 2)</f>
        <v>400650</v>
      </c>
      <c r="M34" s="29"/>
    </row>
    <row r="35" spans="2:13" s="1" customFormat="1" ht="6.95" customHeight="1">
      <c r="B35" s="29"/>
      <c r="D35" s="49"/>
      <c r="E35" s="49"/>
      <c r="F35" s="49"/>
      <c r="G35" s="49"/>
      <c r="H35" s="49"/>
      <c r="I35" s="49"/>
      <c r="J35" s="49"/>
      <c r="K35" s="49"/>
      <c r="L35" s="49"/>
      <c r="M35" s="29"/>
    </row>
    <row r="36" spans="2:13" s="1" customFormat="1" ht="14.45" customHeight="1">
      <c r="B36" s="29"/>
      <c r="F36" s="108" t="s">
        <v>37</v>
      </c>
      <c r="I36" s="108" t="s">
        <v>36</v>
      </c>
      <c r="K36" s="108" t="s">
        <v>38</v>
      </c>
      <c r="M36" s="29"/>
    </row>
    <row r="37" spans="2:13" s="1" customFormat="1" ht="14.45" customHeight="1">
      <c r="B37" s="29"/>
      <c r="D37" s="99" t="s">
        <v>39</v>
      </c>
      <c r="E37" s="99" t="s">
        <v>40</v>
      </c>
      <c r="F37" s="104">
        <f>ROUND((SUM(BE66:BE67) + SUM(BE87:BE215)),  2)</f>
        <v>400650</v>
      </c>
      <c r="I37" s="109">
        <v>0.21</v>
      </c>
      <c r="K37" s="104">
        <f>ROUND(((SUM(BE66:BE67) + SUM(BE87:BE215))*I37),  2)</f>
        <v>84136.5</v>
      </c>
      <c r="M37" s="29"/>
    </row>
    <row r="38" spans="2:13" s="1" customFormat="1" ht="14.45" customHeight="1">
      <c r="B38" s="29"/>
      <c r="E38" s="99" t="s">
        <v>41</v>
      </c>
      <c r="F38" s="104">
        <f>ROUND((SUM(BF66:BF67) + SUM(BF87:BF215)),  2)</f>
        <v>0</v>
      </c>
      <c r="I38" s="109">
        <v>0.15</v>
      </c>
      <c r="K38" s="104">
        <f>ROUND(((SUM(BF66:BF67) + SUM(BF87:BF215))*I38),  2)</f>
        <v>0</v>
      </c>
      <c r="M38" s="29"/>
    </row>
    <row r="39" spans="2:13" s="1" customFormat="1" ht="14.45" hidden="1" customHeight="1">
      <c r="B39" s="29"/>
      <c r="E39" s="99" t="s">
        <v>42</v>
      </c>
      <c r="F39" s="104">
        <f>ROUND((SUM(BG66:BG67) + SUM(BG87:BG215)),  2)</f>
        <v>0</v>
      </c>
      <c r="I39" s="109">
        <v>0.21</v>
      </c>
      <c r="K39" s="104">
        <f>0</f>
        <v>0</v>
      </c>
      <c r="M39" s="29"/>
    </row>
    <row r="40" spans="2:13" s="1" customFormat="1" ht="14.45" hidden="1" customHeight="1">
      <c r="B40" s="29"/>
      <c r="E40" s="99" t="s">
        <v>43</v>
      </c>
      <c r="F40" s="104">
        <f>ROUND((SUM(BH66:BH67) + SUM(BH87:BH215)),  2)</f>
        <v>0</v>
      </c>
      <c r="I40" s="109">
        <v>0.15</v>
      </c>
      <c r="K40" s="104">
        <f>0</f>
        <v>0</v>
      </c>
      <c r="M40" s="29"/>
    </row>
    <row r="41" spans="2:13" s="1" customFormat="1" ht="14.45" hidden="1" customHeight="1">
      <c r="B41" s="29"/>
      <c r="E41" s="99" t="s">
        <v>44</v>
      </c>
      <c r="F41" s="104">
        <f>ROUND((SUM(BI66:BI67) + SUM(BI87:BI215)),  2)</f>
        <v>0</v>
      </c>
      <c r="I41" s="109">
        <v>0</v>
      </c>
      <c r="K41" s="104">
        <f>0</f>
        <v>0</v>
      </c>
      <c r="M41" s="29"/>
    </row>
    <row r="42" spans="2:13" s="1" customFormat="1" ht="6.95" customHeight="1">
      <c r="B42" s="29"/>
      <c r="M42" s="29"/>
    </row>
    <row r="43" spans="2:13" s="1" customFormat="1" ht="25.35" customHeight="1">
      <c r="B43" s="29"/>
      <c r="C43" s="110"/>
      <c r="D43" s="111" t="s">
        <v>45</v>
      </c>
      <c r="E43" s="112"/>
      <c r="F43" s="112"/>
      <c r="G43" s="113" t="s">
        <v>46</v>
      </c>
      <c r="H43" s="114" t="s">
        <v>47</v>
      </c>
      <c r="I43" s="112"/>
      <c r="J43" s="112"/>
      <c r="K43" s="115">
        <f>SUM(K34:K41)</f>
        <v>484786.5</v>
      </c>
      <c r="L43" s="116"/>
      <c r="M43" s="29"/>
    </row>
    <row r="44" spans="2:13" s="1" customFormat="1" ht="14.45" customHeight="1"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29"/>
    </row>
    <row r="48" spans="2:13" s="1" customFormat="1" ht="6.95" customHeight="1">
      <c r="B48" s="119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29"/>
    </row>
    <row r="49" spans="2:47" s="1" customFormat="1" ht="24.95" customHeight="1">
      <c r="B49" s="27"/>
      <c r="C49" s="17" t="s">
        <v>100</v>
      </c>
      <c r="D49" s="28"/>
      <c r="E49" s="28"/>
      <c r="F49" s="28"/>
      <c r="G49" s="28"/>
      <c r="H49" s="28"/>
      <c r="I49" s="28"/>
      <c r="J49" s="28"/>
      <c r="K49" s="28"/>
      <c r="L49" s="28"/>
      <c r="M49" s="29"/>
    </row>
    <row r="50" spans="2:47" s="1" customFormat="1" ht="6.95" customHeight="1">
      <c r="B50" s="27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9"/>
    </row>
    <row r="51" spans="2:47" s="1" customFormat="1" ht="12" customHeight="1">
      <c r="B51" s="27"/>
      <c r="C51" s="22" t="s">
        <v>15</v>
      </c>
      <c r="D51" s="28"/>
      <c r="E51" s="28"/>
      <c r="F51" s="28"/>
      <c r="G51" s="28"/>
      <c r="H51" s="28"/>
      <c r="I51" s="28"/>
      <c r="J51" s="28"/>
      <c r="K51" s="28"/>
      <c r="L51" s="28"/>
      <c r="M51" s="29"/>
    </row>
    <row r="52" spans="2:47" s="1" customFormat="1" ht="16.5" customHeight="1">
      <c r="B52" s="27"/>
      <c r="C52" s="28"/>
      <c r="D52" s="28"/>
      <c r="E52" s="320" t="str">
        <f>E7</f>
        <v>Oprava výměnných dílů zabezpečovacího zařízení včetně prohlídek VÚD - OŘ Brno</v>
      </c>
      <c r="F52" s="321"/>
      <c r="G52" s="321"/>
      <c r="H52" s="321"/>
      <c r="I52" s="28"/>
      <c r="J52" s="28"/>
      <c r="K52" s="28"/>
      <c r="L52" s="28"/>
      <c r="M52" s="29"/>
    </row>
    <row r="53" spans="2:47" s="1" customFormat="1" ht="12" customHeight="1">
      <c r="B53" s="27"/>
      <c r="C53" s="22" t="s">
        <v>96</v>
      </c>
      <c r="D53" s="28"/>
      <c r="E53" s="28"/>
      <c r="F53" s="28"/>
      <c r="G53" s="28"/>
      <c r="H53" s="28"/>
      <c r="I53" s="28"/>
      <c r="J53" s="28"/>
      <c r="K53" s="28"/>
      <c r="L53" s="28"/>
      <c r="M53" s="29"/>
    </row>
    <row r="54" spans="2:47" s="1" customFormat="1" ht="16.5" customHeight="1">
      <c r="B54" s="27"/>
      <c r="C54" s="28"/>
      <c r="D54" s="28"/>
      <c r="E54" s="295" t="str">
        <f>E9</f>
        <v>PS 04 - Výměna vyřazených relé</v>
      </c>
      <c r="F54" s="294"/>
      <c r="G54" s="294"/>
      <c r="H54" s="294"/>
      <c r="I54" s="28"/>
      <c r="J54" s="28"/>
      <c r="K54" s="28"/>
      <c r="L54" s="28"/>
      <c r="M54" s="29"/>
    </row>
    <row r="55" spans="2:47" s="1" customFormat="1" ht="6.95" customHeight="1">
      <c r="B55" s="27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9"/>
    </row>
    <row r="56" spans="2:47" s="1" customFormat="1" ht="12" customHeight="1">
      <c r="B56" s="27"/>
      <c r="C56" s="22" t="s">
        <v>19</v>
      </c>
      <c r="D56" s="28"/>
      <c r="E56" s="28"/>
      <c r="F56" s="20" t="str">
        <f>F12</f>
        <v xml:space="preserve"> </v>
      </c>
      <c r="G56" s="28"/>
      <c r="H56" s="28"/>
      <c r="I56" s="22" t="s">
        <v>21</v>
      </c>
      <c r="J56" s="48" t="str">
        <f>IF(J12="","",J12)</f>
        <v>5. 3. 2019</v>
      </c>
      <c r="K56" s="28"/>
      <c r="L56" s="28"/>
      <c r="M56" s="29"/>
    </row>
    <row r="57" spans="2:47" s="1" customFormat="1" ht="6.95" customHeight="1">
      <c r="B57" s="27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9"/>
    </row>
    <row r="58" spans="2:47" s="1" customFormat="1" ht="13.7" customHeight="1">
      <c r="B58" s="27"/>
      <c r="C58" s="22" t="s">
        <v>23</v>
      </c>
      <c r="D58" s="28"/>
      <c r="E58" s="28"/>
      <c r="F58" s="20" t="str">
        <f>E15</f>
        <v xml:space="preserve"> </v>
      </c>
      <c r="G58" s="28"/>
      <c r="H58" s="28"/>
      <c r="I58" s="22" t="s">
        <v>27</v>
      </c>
      <c r="J58" s="23" t="str">
        <f>E21</f>
        <v xml:space="preserve"> </v>
      </c>
      <c r="K58" s="28"/>
      <c r="L58" s="28"/>
      <c r="M58" s="29"/>
    </row>
    <row r="59" spans="2:47" s="1" customFormat="1" ht="13.7" customHeight="1">
      <c r="B59" s="27"/>
      <c r="C59" s="22" t="s">
        <v>26</v>
      </c>
      <c r="D59" s="28"/>
      <c r="E59" s="28"/>
      <c r="F59" s="20" t="str">
        <f>IF(E18="","",E18)</f>
        <v xml:space="preserve"> </v>
      </c>
      <c r="G59" s="28"/>
      <c r="H59" s="28"/>
      <c r="I59" s="22" t="s">
        <v>28</v>
      </c>
      <c r="J59" s="23" t="str">
        <f>E24</f>
        <v>Bc. Komzák Roman</v>
      </c>
      <c r="K59" s="28"/>
      <c r="L59" s="28"/>
      <c r="M59" s="29"/>
    </row>
    <row r="60" spans="2:47" s="1" customFormat="1" ht="10.35" customHeight="1">
      <c r="B60" s="27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9"/>
    </row>
    <row r="61" spans="2:47" s="1" customFormat="1" ht="29.25" customHeight="1">
      <c r="B61" s="27"/>
      <c r="C61" s="121" t="s">
        <v>101</v>
      </c>
      <c r="D61" s="94"/>
      <c r="E61" s="94"/>
      <c r="F61" s="94"/>
      <c r="G61" s="94"/>
      <c r="H61" s="94"/>
      <c r="I61" s="122" t="s">
        <v>102</v>
      </c>
      <c r="J61" s="122" t="s">
        <v>103</v>
      </c>
      <c r="K61" s="122" t="s">
        <v>104</v>
      </c>
      <c r="L61" s="94"/>
      <c r="M61" s="29"/>
    </row>
    <row r="62" spans="2:47" s="1" customFormat="1" ht="10.35" customHeight="1">
      <c r="B62" s="27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9"/>
    </row>
    <row r="63" spans="2:47" s="1" customFormat="1" ht="22.9" customHeight="1">
      <c r="B63" s="27"/>
      <c r="C63" s="123" t="s">
        <v>105</v>
      </c>
      <c r="D63" s="28"/>
      <c r="E63" s="28"/>
      <c r="F63" s="28"/>
      <c r="G63" s="28"/>
      <c r="H63" s="28"/>
      <c r="I63" s="67">
        <f>Q87</f>
        <v>400650</v>
      </c>
      <c r="J63" s="67">
        <f>R87</f>
        <v>0</v>
      </c>
      <c r="K63" s="67">
        <f>K87</f>
        <v>400650</v>
      </c>
      <c r="L63" s="28"/>
      <c r="M63" s="29"/>
      <c r="AU63" s="11" t="s">
        <v>106</v>
      </c>
    </row>
    <row r="64" spans="2:47" s="1" customFormat="1" ht="21.75" customHeight="1">
      <c r="B64" s="27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9"/>
    </row>
    <row r="65" spans="2:27" s="1" customFormat="1" ht="6.95" customHeight="1" thickBot="1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9"/>
    </row>
    <row r="66" spans="2:27" s="1" customFormat="1" ht="29.25" customHeight="1" thickBot="1">
      <c r="B66" s="27"/>
      <c r="C66" s="123" t="s">
        <v>108</v>
      </c>
      <c r="D66" s="28"/>
      <c r="E66" s="28"/>
      <c r="F66" s="28"/>
      <c r="G66" s="28"/>
      <c r="H66" s="28"/>
      <c r="I66" s="28"/>
      <c r="J66" s="28"/>
      <c r="K66" s="130">
        <v>0</v>
      </c>
      <c r="L66" s="28"/>
      <c r="M66" s="232" t="s">
        <v>20</v>
      </c>
      <c r="N66" s="230"/>
      <c r="O66" s="229" t="s">
        <v>39</v>
      </c>
      <c r="P66" s="228"/>
      <c r="Q66" s="228"/>
      <c r="R66" s="228"/>
      <c r="S66" s="228"/>
      <c r="T66" s="228"/>
      <c r="U66" s="228"/>
      <c r="V66" s="228"/>
      <c r="W66" s="228"/>
      <c r="X66" s="228"/>
      <c r="Y66" s="237"/>
      <c r="Z66" s="238" t="s">
        <v>1655</v>
      </c>
      <c r="AA66" s="222" t="s">
        <v>1654</v>
      </c>
    </row>
    <row r="67" spans="2:27" s="1" customFormat="1" ht="18" customHeight="1">
      <c r="B67" s="27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34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35"/>
      <c r="AA67" s="227"/>
    </row>
    <row r="68" spans="2:27" s="1" customFormat="1" ht="29.25" customHeight="1" thickBot="1">
      <c r="B68" s="27"/>
      <c r="C68" s="93" t="s">
        <v>94</v>
      </c>
      <c r="D68" s="94"/>
      <c r="E68" s="94"/>
      <c r="F68" s="94"/>
      <c r="G68" s="94"/>
      <c r="H68" s="94"/>
      <c r="I68" s="94"/>
      <c r="J68" s="94"/>
      <c r="K68" s="95">
        <f>ROUND(K63+K66,2)</f>
        <v>400650</v>
      </c>
      <c r="L68" s="94"/>
      <c r="M68" s="233" t="str">
        <f>IF(K68&gt;AA68,"Cena shodná","Cena zvýšena o")</f>
        <v>Cena zvýšena o</v>
      </c>
      <c r="N68" s="231" t="s">
        <v>1</v>
      </c>
      <c r="O68" s="223" t="s">
        <v>40</v>
      </c>
      <c r="P68" s="224">
        <f>I68+J68</f>
        <v>0</v>
      </c>
      <c r="Q68" s="224">
        <f>ROUND(I68*H68,2)</f>
        <v>0</v>
      </c>
      <c r="R68" s="224">
        <f>ROUND(J68*H68,2)</f>
        <v>0</v>
      </c>
      <c r="S68" s="225">
        <v>0</v>
      </c>
      <c r="T68" s="225">
        <f>S68*H68</f>
        <v>0</v>
      </c>
      <c r="U68" s="225">
        <v>0</v>
      </c>
      <c r="V68" s="225">
        <f>U68*H68</f>
        <v>0</v>
      </c>
      <c r="W68" s="225">
        <v>0</v>
      </c>
      <c r="X68" s="225">
        <f>W68*H68</f>
        <v>0</v>
      </c>
      <c r="Y68" s="231" t="s">
        <v>1</v>
      </c>
      <c r="Z68" s="236">
        <f>SUM((AA68/K68-1)*100)</f>
        <v>100</v>
      </c>
      <c r="AA68" s="226">
        <f>SUM(AA88:AA532)</f>
        <v>801300</v>
      </c>
    </row>
    <row r="69" spans="2:27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29"/>
    </row>
    <row r="73" spans="2:27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29"/>
    </row>
    <row r="74" spans="2:27" s="1" customFormat="1" ht="24.95" customHeight="1">
      <c r="B74" s="27"/>
      <c r="C74" s="17" t="s">
        <v>109</v>
      </c>
      <c r="D74" s="28"/>
      <c r="E74" s="28"/>
      <c r="F74" s="28"/>
      <c r="G74" s="28"/>
      <c r="H74" s="28"/>
      <c r="I74" s="28"/>
      <c r="J74" s="28"/>
      <c r="K74" s="28"/>
      <c r="L74" s="28"/>
      <c r="M74" s="29"/>
    </row>
    <row r="75" spans="2:27" s="1" customFormat="1" ht="6.95" customHeight="1"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9"/>
    </row>
    <row r="76" spans="2:27" s="1" customFormat="1" ht="12" customHeight="1">
      <c r="B76" s="27"/>
      <c r="C76" s="22" t="s">
        <v>15</v>
      </c>
      <c r="D76" s="28"/>
      <c r="E76" s="28"/>
      <c r="F76" s="28"/>
      <c r="G76" s="28"/>
      <c r="H76" s="28"/>
      <c r="I76" s="28"/>
      <c r="J76" s="28"/>
      <c r="K76" s="28"/>
      <c r="L76" s="28"/>
      <c r="M76" s="29"/>
    </row>
    <row r="77" spans="2:27" s="1" customFormat="1" ht="16.5" customHeight="1">
      <c r="B77" s="27"/>
      <c r="C77" s="28"/>
      <c r="D77" s="28"/>
      <c r="E77" s="320" t="str">
        <f>E7</f>
        <v>Oprava výměnných dílů zabezpečovacího zařízení včetně prohlídek VÚD - OŘ Brno</v>
      </c>
      <c r="F77" s="321"/>
      <c r="G77" s="321"/>
      <c r="H77" s="321"/>
      <c r="I77" s="28"/>
      <c r="J77" s="28"/>
      <c r="K77" s="28"/>
      <c r="L77" s="28"/>
      <c r="M77" s="29"/>
    </row>
    <row r="78" spans="2:27" s="1" customFormat="1" ht="12" customHeight="1">
      <c r="B78" s="27"/>
      <c r="C78" s="22" t="s">
        <v>96</v>
      </c>
      <c r="D78" s="28"/>
      <c r="E78" s="28"/>
      <c r="F78" s="28"/>
      <c r="G78" s="28"/>
      <c r="H78" s="28"/>
      <c r="I78" s="28"/>
      <c r="J78" s="28"/>
      <c r="K78" s="28"/>
      <c r="L78" s="28"/>
      <c r="M78" s="29"/>
    </row>
    <row r="79" spans="2:27" s="1" customFormat="1" ht="16.5" customHeight="1">
      <c r="B79" s="27"/>
      <c r="C79" s="28"/>
      <c r="D79" s="28"/>
      <c r="E79" s="295" t="str">
        <f>E9</f>
        <v>PS 04 - Výměna vyřazených relé</v>
      </c>
      <c r="F79" s="294"/>
      <c r="G79" s="294"/>
      <c r="H79" s="294"/>
      <c r="I79" s="28"/>
      <c r="J79" s="28"/>
      <c r="K79" s="28"/>
      <c r="L79" s="28"/>
      <c r="M79" s="29"/>
    </row>
    <row r="80" spans="2:27" s="1" customFormat="1" ht="6.95" customHeight="1">
      <c r="B80" s="27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9"/>
    </row>
    <row r="81" spans="2:65" s="1" customFormat="1" ht="12" customHeight="1">
      <c r="B81" s="27"/>
      <c r="C81" s="22" t="s">
        <v>19</v>
      </c>
      <c r="D81" s="28"/>
      <c r="E81" s="28"/>
      <c r="F81" s="20" t="str">
        <f>F12</f>
        <v xml:space="preserve"> </v>
      </c>
      <c r="G81" s="28"/>
      <c r="H81" s="28"/>
      <c r="I81" s="22" t="s">
        <v>21</v>
      </c>
      <c r="J81" s="48" t="str">
        <f>IF(J12="","",J12)</f>
        <v>5. 3. 2019</v>
      </c>
      <c r="K81" s="28"/>
      <c r="L81" s="28"/>
      <c r="M81" s="29"/>
    </row>
    <row r="82" spans="2:65" s="1" customFormat="1" ht="6.95" customHeight="1"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9"/>
    </row>
    <row r="83" spans="2:65" s="1" customFormat="1" ht="13.7" customHeight="1">
      <c r="B83" s="27"/>
      <c r="C83" s="22" t="s">
        <v>23</v>
      </c>
      <c r="D83" s="28"/>
      <c r="E83" s="28"/>
      <c r="F83" s="20" t="str">
        <f>E15</f>
        <v xml:space="preserve"> </v>
      </c>
      <c r="G83" s="28"/>
      <c r="H83" s="28"/>
      <c r="I83" s="22" t="s">
        <v>27</v>
      </c>
      <c r="J83" s="23" t="str">
        <f>E21</f>
        <v xml:space="preserve"> </v>
      </c>
      <c r="K83" s="28"/>
      <c r="L83" s="28"/>
      <c r="M83" s="29"/>
    </row>
    <row r="84" spans="2:65" s="1" customFormat="1" ht="13.7" customHeight="1">
      <c r="B84" s="27"/>
      <c r="C84" s="22" t="s">
        <v>26</v>
      </c>
      <c r="D84" s="28"/>
      <c r="E84" s="28"/>
      <c r="F84" s="20" t="str">
        <f>IF(E18="","",E18)</f>
        <v xml:space="preserve"> </v>
      </c>
      <c r="G84" s="28"/>
      <c r="H84" s="28"/>
      <c r="I84" s="22" t="s">
        <v>28</v>
      </c>
      <c r="J84" s="23" t="str">
        <f>E24</f>
        <v>Bc. Komzák Roman</v>
      </c>
      <c r="K84" s="28"/>
      <c r="L84" s="28"/>
      <c r="M84" s="29"/>
    </row>
    <row r="85" spans="2:65" s="1" customFormat="1" ht="10.35" customHeight="1">
      <c r="B85" s="27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9"/>
    </row>
    <row r="86" spans="2:65" s="8" customFormat="1" ht="29.25" customHeight="1">
      <c r="B86" s="131"/>
      <c r="C86" s="132" t="s">
        <v>110</v>
      </c>
      <c r="D86" s="133" t="s">
        <v>54</v>
      </c>
      <c r="E86" s="133" t="s">
        <v>50</v>
      </c>
      <c r="F86" s="133" t="s">
        <v>51</v>
      </c>
      <c r="G86" s="133" t="s">
        <v>111</v>
      </c>
      <c r="H86" s="133" t="s">
        <v>112</v>
      </c>
      <c r="I86" s="133" t="s">
        <v>113</v>
      </c>
      <c r="J86" s="133" t="s">
        <v>114</v>
      </c>
      <c r="K86" s="133" t="s">
        <v>104</v>
      </c>
      <c r="L86" s="134" t="s">
        <v>115</v>
      </c>
      <c r="M86" s="135"/>
      <c r="N86" s="58" t="s">
        <v>1</v>
      </c>
      <c r="O86" s="59" t="s">
        <v>39</v>
      </c>
      <c r="P86" s="59" t="s">
        <v>116</v>
      </c>
      <c r="Q86" s="59" t="s">
        <v>117</v>
      </c>
      <c r="R86" s="59" t="s">
        <v>118</v>
      </c>
      <c r="S86" s="59" t="s">
        <v>119</v>
      </c>
      <c r="T86" s="59" t="s">
        <v>120</v>
      </c>
      <c r="U86" s="59" t="s">
        <v>121</v>
      </c>
      <c r="V86" s="59" t="s">
        <v>122</v>
      </c>
      <c r="W86" s="59" t="s">
        <v>123</v>
      </c>
      <c r="X86" s="59" t="s">
        <v>124</v>
      </c>
      <c r="Y86" s="60" t="s">
        <v>125</v>
      </c>
    </row>
    <row r="87" spans="2:65" s="1" customFormat="1" ht="22.9" customHeight="1">
      <c r="B87" s="27"/>
      <c r="C87" s="65" t="s">
        <v>126</v>
      </c>
      <c r="D87" s="28"/>
      <c r="E87" s="28"/>
      <c r="F87" s="28"/>
      <c r="G87" s="28"/>
      <c r="H87" s="28"/>
      <c r="I87" s="28"/>
      <c r="J87" s="28"/>
      <c r="K87" s="136">
        <f>BK87</f>
        <v>400650</v>
      </c>
      <c r="L87" s="28"/>
      <c r="M87" s="29"/>
      <c r="N87" s="61"/>
      <c r="O87" s="62"/>
      <c r="P87" s="62"/>
      <c r="Q87" s="137">
        <f>SUM(Q88:Q215)</f>
        <v>400650</v>
      </c>
      <c r="R87" s="137">
        <f>SUM(R88:R215)</f>
        <v>0</v>
      </c>
      <c r="S87" s="62"/>
      <c r="T87" s="138">
        <f>SUM(T88:T215)</f>
        <v>2016</v>
      </c>
      <c r="U87" s="62"/>
      <c r="V87" s="138">
        <f>SUM(V88:V215)</f>
        <v>2016</v>
      </c>
      <c r="W87" s="62"/>
      <c r="X87" s="138">
        <f>SUM(X88:X215)</f>
        <v>2016</v>
      </c>
      <c r="Y87" s="63"/>
      <c r="AT87" s="11" t="s">
        <v>70</v>
      </c>
      <c r="AU87" s="11" t="s">
        <v>106</v>
      </c>
      <c r="BK87" s="139">
        <f>SUM(BK88:BK215)</f>
        <v>400650</v>
      </c>
    </row>
    <row r="88" spans="2:65" s="1" customFormat="1" ht="22.5" customHeight="1">
      <c r="B88" s="27"/>
      <c r="C88" s="168" t="s">
        <v>79</v>
      </c>
      <c r="D88" s="168" t="s">
        <v>244</v>
      </c>
      <c r="E88" s="169" t="s">
        <v>1462</v>
      </c>
      <c r="F88" s="170" t="s">
        <v>1463</v>
      </c>
      <c r="G88" s="171" t="s">
        <v>135</v>
      </c>
      <c r="H88" s="172">
        <v>1</v>
      </c>
      <c r="I88" s="173">
        <v>7950</v>
      </c>
      <c r="J88" s="174"/>
      <c r="K88" s="173">
        <f>ROUND(P88*H88,2)</f>
        <v>7950</v>
      </c>
      <c r="L88" s="170" t="s">
        <v>136</v>
      </c>
      <c r="M88" s="181" t="str">
        <f>IF(K88&gt;AA88,"Cena shodná","Cena zvýšena o")</f>
        <v>Cena zvýšena o</v>
      </c>
      <c r="N88" s="192" t="s">
        <v>1</v>
      </c>
      <c r="O88" s="193" t="s">
        <v>40</v>
      </c>
      <c r="P88" s="194">
        <f>I88+J88</f>
        <v>7950</v>
      </c>
      <c r="Q88" s="194">
        <f>ROUND(I88*H88,2)</f>
        <v>7950</v>
      </c>
      <c r="R88" s="194">
        <f>ROUND(J88*H88,2)</f>
        <v>0</v>
      </c>
      <c r="S88" s="195">
        <v>0</v>
      </c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5">
        <f>W88*H88</f>
        <v>0</v>
      </c>
      <c r="Y88" s="196" t="s">
        <v>1</v>
      </c>
      <c r="Z88" s="213">
        <f>SUM((AA88/K88-1)*100)</f>
        <v>100</v>
      </c>
      <c r="AA88" s="182">
        <v>15900</v>
      </c>
      <c r="AR88" s="11" t="s">
        <v>208</v>
      </c>
      <c r="AT88" s="11" t="s">
        <v>244</v>
      </c>
      <c r="AU88" s="11" t="s">
        <v>71</v>
      </c>
      <c r="AY88" s="11" t="s">
        <v>130</v>
      </c>
      <c r="BE88" s="164">
        <f>IF(O88="základní",K88,0)</f>
        <v>7950</v>
      </c>
      <c r="BF88" s="164">
        <f>IF(O88="snížená",K88,0)</f>
        <v>0</v>
      </c>
      <c r="BG88" s="164">
        <f>IF(O88="zákl. přenesená",K88,0)</f>
        <v>0</v>
      </c>
      <c r="BH88" s="164">
        <f>IF(O88="sníž. přenesená",K88,0)</f>
        <v>0</v>
      </c>
      <c r="BI88" s="164">
        <f>IF(O88="nulová",K88,0)</f>
        <v>0</v>
      </c>
      <c r="BJ88" s="11" t="s">
        <v>79</v>
      </c>
      <c r="BK88" s="164">
        <f>ROUND(P88*H88,2)</f>
        <v>7950</v>
      </c>
      <c r="BL88" s="11" t="s">
        <v>129</v>
      </c>
      <c r="BM88" s="11" t="s">
        <v>1464</v>
      </c>
    </row>
    <row r="89" spans="2:65" s="1" customFormat="1">
      <c r="B89" s="27"/>
      <c r="C89" s="28"/>
      <c r="D89" s="165" t="s">
        <v>139</v>
      </c>
      <c r="E89" s="28"/>
      <c r="F89" s="166" t="s">
        <v>1463</v>
      </c>
      <c r="G89" s="28"/>
      <c r="H89" s="28"/>
      <c r="I89" s="28"/>
      <c r="J89" s="28"/>
      <c r="K89" s="28"/>
      <c r="L89" s="28"/>
      <c r="M89" s="181"/>
      <c r="N89" s="192"/>
      <c r="O89" s="193"/>
      <c r="P89" s="194"/>
      <c r="Q89" s="194"/>
      <c r="R89" s="194"/>
      <c r="S89" s="195"/>
      <c r="T89" s="195"/>
      <c r="U89" s="195"/>
      <c r="V89" s="195"/>
      <c r="W89" s="195"/>
      <c r="X89" s="195"/>
      <c r="Y89" s="196"/>
      <c r="Z89" s="213"/>
      <c r="AA89" s="182"/>
      <c r="AT89" s="11" t="s">
        <v>139</v>
      </c>
      <c r="AU89" s="11" t="s">
        <v>71</v>
      </c>
    </row>
    <row r="90" spans="2:65" s="1" customFormat="1" ht="22.5" customHeight="1">
      <c r="B90" s="27"/>
      <c r="C90" s="168" t="s">
        <v>81</v>
      </c>
      <c r="D90" s="168" t="s">
        <v>244</v>
      </c>
      <c r="E90" s="169" t="s">
        <v>1465</v>
      </c>
      <c r="F90" s="170" t="s">
        <v>1466</v>
      </c>
      <c r="G90" s="171" t="s">
        <v>135</v>
      </c>
      <c r="H90" s="172">
        <v>1</v>
      </c>
      <c r="I90" s="173">
        <v>5510</v>
      </c>
      <c r="J90" s="174"/>
      <c r="K90" s="173">
        <f>ROUND(P90*H90,2)</f>
        <v>5510</v>
      </c>
      <c r="L90" s="170" t="s">
        <v>136</v>
      </c>
      <c r="M90" s="181" t="str">
        <f t="shared" ref="M90" si="0">IF(K90&gt;AA90,"Cena shodná","Cena zvýšena o")</f>
        <v>Cena zvýšena o</v>
      </c>
      <c r="N90" s="192" t="s">
        <v>1</v>
      </c>
      <c r="O90" s="193" t="s">
        <v>40</v>
      </c>
      <c r="P90" s="194">
        <f t="shared" ref="P90" si="1">I90+J90</f>
        <v>5510</v>
      </c>
      <c r="Q90" s="194">
        <f t="shared" ref="Q90" si="2">ROUND(I90*H90,2)</f>
        <v>5510</v>
      </c>
      <c r="R90" s="194">
        <f t="shared" ref="R90" si="3">ROUND(J90*H90,2)</f>
        <v>0</v>
      </c>
      <c r="S90" s="195">
        <v>1</v>
      </c>
      <c r="T90" s="195">
        <f t="shared" ref="T90" si="4">S90*H90</f>
        <v>1</v>
      </c>
      <c r="U90" s="195">
        <v>1</v>
      </c>
      <c r="V90" s="195">
        <f t="shared" ref="V90" si="5">U90*H90</f>
        <v>1</v>
      </c>
      <c r="W90" s="195">
        <v>1</v>
      </c>
      <c r="X90" s="195">
        <f t="shared" ref="X90" si="6">W90*H90</f>
        <v>1</v>
      </c>
      <c r="Y90" s="196" t="s">
        <v>1</v>
      </c>
      <c r="Z90" s="213">
        <f t="shared" ref="Z90" si="7">SUM((AA90/K90-1)*100)</f>
        <v>100</v>
      </c>
      <c r="AA90" s="182">
        <v>11020</v>
      </c>
      <c r="AR90" s="11" t="s">
        <v>208</v>
      </c>
      <c r="AT90" s="11" t="s">
        <v>244</v>
      </c>
      <c r="AU90" s="11" t="s">
        <v>71</v>
      </c>
      <c r="AY90" s="11" t="s">
        <v>130</v>
      </c>
      <c r="BE90" s="164">
        <f>IF(O90="základní",K90,0)</f>
        <v>5510</v>
      </c>
      <c r="BF90" s="164">
        <f>IF(O90="snížená",K90,0)</f>
        <v>0</v>
      </c>
      <c r="BG90" s="164">
        <f>IF(O90="zákl. přenesená",K90,0)</f>
        <v>0</v>
      </c>
      <c r="BH90" s="164">
        <f>IF(O90="sníž. přenesená",K90,0)</f>
        <v>0</v>
      </c>
      <c r="BI90" s="164">
        <f>IF(O90="nulová",K90,0)</f>
        <v>0</v>
      </c>
      <c r="BJ90" s="11" t="s">
        <v>79</v>
      </c>
      <c r="BK90" s="164">
        <f>ROUND(P90*H90,2)</f>
        <v>5510</v>
      </c>
      <c r="BL90" s="11" t="s">
        <v>129</v>
      </c>
      <c r="BM90" s="11" t="s">
        <v>1467</v>
      </c>
    </row>
    <row r="91" spans="2:65" s="1" customFormat="1">
      <c r="B91" s="27"/>
      <c r="C91" s="28"/>
      <c r="D91" s="165" t="s">
        <v>139</v>
      </c>
      <c r="E91" s="28"/>
      <c r="F91" s="166" t="s">
        <v>1466</v>
      </c>
      <c r="G91" s="28"/>
      <c r="H91" s="28"/>
      <c r="I91" s="28"/>
      <c r="J91" s="28"/>
      <c r="K91" s="28"/>
      <c r="L91" s="28"/>
      <c r="M91" s="181"/>
      <c r="N91" s="192"/>
      <c r="O91" s="193"/>
      <c r="P91" s="194"/>
      <c r="Q91" s="194"/>
      <c r="R91" s="194"/>
      <c r="S91" s="195"/>
      <c r="T91" s="195"/>
      <c r="U91" s="195"/>
      <c r="V91" s="195"/>
      <c r="W91" s="195"/>
      <c r="X91" s="195"/>
      <c r="Y91" s="196"/>
      <c r="Z91" s="213"/>
      <c r="AA91" s="182"/>
      <c r="AT91" s="11" t="s">
        <v>139</v>
      </c>
      <c r="AU91" s="11" t="s">
        <v>71</v>
      </c>
    </row>
    <row r="92" spans="2:65" s="1" customFormat="1" ht="22.5" customHeight="1">
      <c r="B92" s="27"/>
      <c r="C92" s="168" t="s">
        <v>184</v>
      </c>
      <c r="D92" s="168" t="s">
        <v>244</v>
      </c>
      <c r="E92" s="169" t="s">
        <v>1468</v>
      </c>
      <c r="F92" s="170" t="s">
        <v>1469</v>
      </c>
      <c r="G92" s="171" t="s">
        <v>135</v>
      </c>
      <c r="H92" s="172">
        <v>1</v>
      </c>
      <c r="I92" s="173">
        <v>5310</v>
      </c>
      <c r="J92" s="174"/>
      <c r="K92" s="173">
        <f>ROUND(P92*H92,2)</f>
        <v>5310</v>
      </c>
      <c r="L92" s="170" t="s">
        <v>136</v>
      </c>
      <c r="M92" s="181" t="str">
        <f t="shared" ref="M92" si="8">IF(K92&gt;AA92,"Cena shodná","Cena zvýšena o")</f>
        <v>Cena zvýšena o</v>
      </c>
      <c r="N92" s="192" t="s">
        <v>1</v>
      </c>
      <c r="O92" s="193" t="s">
        <v>40</v>
      </c>
      <c r="P92" s="194">
        <f t="shared" ref="P92" si="9">I92+J92</f>
        <v>5310</v>
      </c>
      <c r="Q92" s="194">
        <f t="shared" ref="Q92" si="10">ROUND(I92*H92,2)</f>
        <v>5310</v>
      </c>
      <c r="R92" s="194">
        <f t="shared" ref="R92" si="11">ROUND(J92*H92,2)</f>
        <v>0</v>
      </c>
      <c r="S92" s="195">
        <v>2</v>
      </c>
      <c r="T92" s="195">
        <f t="shared" ref="T92" si="12">S92*H92</f>
        <v>2</v>
      </c>
      <c r="U92" s="195">
        <v>2</v>
      </c>
      <c r="V92" s="195">
        <f t="shared" ref="V92" si="13">U92*H92</f>
        <v>2</v>
      </c>
      <c r="W92" s="195">
        <v>2</v>
      </c>
      <c r="X92" s="195">
        <f t="shared" ref="X92" si="14">W92*H92</f>
        <v>2</v>
      </c>
      <c r="Y92" s="196" t="s">
        <v>1</v>
      </c>
      <c r="Z92" s="213">
        <f t="shared" ref="Z92" si="15">SUM((AA92/K92-1)*100)</f>
        <v>100</v>
      </c>
      <c r="AA92" s="182">
        <v>10620</v>
      </c>
      <c r="AR92" s="11" t="s">
        <v>208</v>
      </c>
      <c r="AT92" s="11" t="s">
        <v>244</v>
      </c>
      <c r="AU92" s="11" t="s">
        <v>71</v>
      </c>
      <c r="AY92" s="11" t="s">
        <v>130</v>
      </c>
      <c r="BE92" s="164">
        <f>IF(O92="základní",K92,0)</f>
        <v>5310</v>
      </c>
      <c r="BF92" s="164">
        <f>IF(O92="snížená",K92,0)</f>
        <v>0</v>
      </c>
      <c r="BG92" s="164">
        <f>IF(O92="zákl. přenesená",K92,0)</f>
        <v>0</v>
      </c>
      <c r="BH92" s="164">
        <f>IF(O92="sníž. přenesená",K92,0)</f>
        <v>0</v>
      </c>
      <c r="BI92" s="164">
        <f>IF(O92="nulová",K92,0)</f>
        <v>0</v>
      </c>
      <c r="BJ92" s="11" t="s">
        <v>79</v>
      </c>
      <c r="BK92" s="164">
        <f>ROUND(P92*H92,2)</f>
        <v>5310</v>
      </c>
      <c r="BL92" s="11" t="s">
        <v>129</v>
      </c>
      <c r="BM92" s="11" t="s">
        <v>1470</v>
      </c>
    </row>
    <row r="93" spans="2:65" s="1" customFormat="1">
      <c r="B93" s="27"/>
      <c r="C93" s="28"/>
      <c r="D93" s="165" t="s">
        <v>139</v>
      </c>
      <c r="E93" s="28"/>
      <c r="F93" s="166" t="s">
        <v>1469</v>
      </c>
      <c r="G93" s="28"/>
      <c r="H93" s="28"/>
      <c r="I93" s="28"/>
      <c r="J93" s="28"/>
      <c r="K93" s="28"/>
      <c r="L93" s="28"/>
      <c r="M93" s="181"/>
      <c r="N93" s="192"/>
      <c r="O93" s="193"/>
      <c r="P93" s="194"/>
      <c r="Q93" s="194"/>
      <c r="R93" s="194"/>
      <c r="S93" s="195"/>
      <c r="T93" s="195"/>
      <c r="U93" s="195"/>
      <c r="V93" s="195"/>
      <c r="W93" s="195"/>
      <c r="X93" s="195"/>
      <c r="Y93" s="196"/>
      <c r="Z93" s="213"/>
      <c r="AA93" s="182"/>
      <c r="AT93" s="11" t="s">
        <v>139</v>
      </c>
      <c r="AU93" s="11" t="s">
        <v>71</v>
      </c>
    </row>
    <row r="94" spans="2:65" s="1" customFormat="1" ht="22.5" customHeight="1">
      <c r="B94" s="27"/>
      <c r="C94" s="168" t="s">
        <v>129</v>
      </c>
      <c r="D94" s="168" t="s">
        <v>244</v>
      </c>
      <c r="E94" s="169" t="s">
        <v>1471</v>
      </c>
      <c r="F94" s="170" t="s">
        <v>1472</v>
      </c>
      <c r="G94" s="171" t="s">
        <v>135</v>
      </c>
      <c r="H94" s="172">
        <v>1</v>
      </c>
      <c r="I94" s="173">
        <v>5400</v>
      </c>
      <c r="J94" s="174"/>
      <c r="K94" s="173">
        <f>ROUND(P94*H94,2)</f>
        <v>5400</v>
      </c>
      <c r="L94" s="170" t="s">
        <v>136</v>
      </c>
      <c r="M94" s="181" t="str">
        <f t="shared" ref="M94" si="16">IF(K94&gt;AA94,"Cena shodná","Cena zvýšena o")</f>
        <v>Cena zvýšena o</v>
      </c>
      <c r="N94" s="192" t="s">
        <v>1</v>
      </c>
      <c r="O94" s="193" t="s">
        <v>40</v>
      </c>
      <c r="P94" s="194">
        <f t="shared" ref="P94" si="17">I94+J94</f>
        <v>5400</v>
      </c>
      <c r="Q94" s="194">
        <f t="shared" ref="Q94" si="18">ROUND(I94*H94,2)</f>
        <v>5400</v>
      </c>
      <c r="R94" s="194">
        <f t="shared" ref="R94" si="19">ROUND(J94*H94,2)</f>
        <v>0</v>
      </c>
      <c r="S94" s="195">
        <v>3</v>
      </c>
      <c r="T94" s="195">
        <f t="shared" ref="T94" si="20">S94*H94</f>
        <v>3</v>
      </c>
      <c r="U94" s="195">
        <v>3</v>
      </c>
      <c r="V94" s="195">
        <f t="shared" ref="V94" si="21">U94*H94</f>
        <v>3</v>
      </c>
      <c r="W94" s="195">
        <v>3</v>
      </c>
      <c r="X94" s="195">
        <f t="shared" ref="X94" si="22">W94*H94</f>
        <v>3</v>
      </c>
      <c r="Y94" s="196" t="s">
        <v>1</v>
      </c>
      <c r="Z94" s="213">
        <f t="shared" ref="Z94" si="23">SUM((AA94/K94-1)*100)</f>
        <v>100</v>
      </c>
      <c r="AA94" s="182">
        <v>10800</v>
      </c>
      <c r="AR94" s="11" t="s">
        <v>208</v>
      </c>
      <c r="AT94" s="11" t="s">
        <v>244</v>
      </c>
      <c r="AU94" s="11" t="s">
        <v>71</v>
      </c>
      <c r="AY94" s="11" t="s">
        <v>130</v>
      </c>
      <c r="BE94" s="164">
        <f>IF(O94="základní",K94,0)</f>
        <v>5400</v>
      </c>
      <c r="BF94" s="164">
        <f>IF(O94="snížená",K94,0)</f>
        <v>0</v>
      </c>
      <c r="BG94" s="164">
        <f>IF(O94="zákl. přenesená",K94,0)</f>
        <v>0</v>
      </c>
      <c r="BH94" s="164">
        <f>IF(O94="sníž. přenesená",K94,0)</f>
        <v>0</v>
      </c>
      <c r="BI94" s="164">
        <f>IF(O94="nulová",K94,0)</f>
        <v>0</v>
      </c>
      <c r="BJ94" s="11" t="s">
        <v>79</v>
      </c>
      <c r="BK94" s="164">
        <f>ROUND(P94*H94,2)</f>
        <v>5400</v>
      </c>
      <c r="BL94" s="11" t="s">
        <v>129</v>
      </c>
      <c r="BM94" s="11" t="s">
        <v>1473</v>
      </c>
    </row>
    <row r="95" spans="2:65" s="1" customFormat="1">
      <c r="B95" s="27"/>
      <c r="C95" s="28"/>
      <c r="D95" s="165" t="s">
        <v>139</v>
      </c>
      <c r="E95" s="28"/>
      <c r="F95" s="166" t="s">
        <v>1472</v>
      </c>
      <c r="G95" s="28"/>
      <c r="H95" s="28"/>
      <c r="I95" s="28"/>
      <c r="J95" s="28"/>
      <c r="K95" s="28"/>
      <c r="L95" s="28"/>
      <c r="M95" s="181"/>
      <c r="N95" s="192"/>
      <c r="O95" s="193"/>
      <c r="P95" s="194"/>
      <c r="Q95" s="194"/>
      <c r="R95" s="194"/>
      <c r="S95" s="195"/>
      <c r="T95" s="195"/>
      <c r="U95" s="195"/>
      <c r="V95" s="195"/>
      <c r="W95" s="195"/>
      <c r="X95" s="195"/>
      <c r="Y95" s="196"/>
      <c r="Z95" s="213"/>
      <c r="AA95" s="182"/>
      <c r="AT95" s="11" t="s">
        <v>139</v>
      </c>
      <c r="AU95" s="11" t="s">
        <v>71</v>
      </c>
    </row>
    <row r="96" spans="2:65" s="1" customFormat="1" ht="22.5" customHeight="1">
      <c r="B96" s="27"/>
      <c r="C96" s="168" t="s">
        <v>193</v>
      </c>
      <c r="D96" s="168" t="s">
        <v>244</v>
      </c>
      <c r="E96" s="169" t="s">
        <v>1474</v>
      </c>
      <c r="F96" s="170" t="s">
        <v>1475</v>
      </c>
      <c r="G96" s="171" t="s">
        <v>135</v>
      </c>
      <c r="H96" s="172">
        <v>1</v>
      </c>
      <c r="I96" s="173">
        <v>5400</v>
      </c>
      <c r="J96" s="174"/>
      <c r="K96" s="173">
        <f>ROUND(P96*H96,2)</f>
        <v>5400</v>
      </c>
      <c r="L96" s="170" t="s">
        <v>136</v>
      </c>
      <c r="M96" s="181" t="str">
        <f t="shared" ref="M96" si="24">IF(K96&gt;AA96,"Cena shodná","Cena zvýšena o")</f>
        <v>Cena zvýšena o</v>
      </c>
      <c r="N96" s="192" t="s">
        <v>1</v>
      </c>
      <c r="O96" s="193" t="s">
        <v>40</v>
      </c>
      <c r="P96" s="194">
        <f t="shared" ref="P96" si="25">I96+J96</f>
        <v>5400</v>
      </c>
      <c r="Q96" s="194">
        <f t="shared" ref="Q96" si="26">ROUND(I96*H96,2)</f>
        <v>5400</v>
      </c>
      <c r="R96" s="194">
        <f t="shared" ref="R96" si="27">ROUND(J96*H96,2)</f>
        <v>0</v>
      </c>
      <c r="S96" s="195">
        <v>4</v>
      </c>
      <c r="T96" s="195">
        <f t="shared" ref="T96" si="28">S96*H96</f>
        <v>4</v>
      </c>
      <c r="U96" s="195">
        <v>4</v>
      </c>
      <c r="V96" s="195">
        <f t="shared" ref="V96" si="29">U96*H96</f>
        <v>4</v>
      </c>
      <c r="W96" s="195">
        <v>4</v>
      </c>
      <c r="X96" s="195">
        <f t="shared" ref="X96" si="30">W96*H96</f>
        <v>4</v>
      </c>
      <c r="Y96" s="196" t="s">
        <v>1</v>
      </c>
      <c r="Z96" s="213">
        <f t="shared" ref="Z96" si="31">SUM((AA96/K96-1)*100)</f>
        <v>100</v>
      </c>
      <c r="AA96" s="182">
        <v>10800</v>
      </c>
      <c r="AR96" s="11" t="s">
        <v>208</v>
      </c>
      <c r="AT96" s="11" t="s">
        <v>244</v>
      </c>
      <c r="AU96" s="11" t="s">
        <v>71</v>
      </c>
      <c r="AY96" s="11" t="s">
        <v>130</v>
      </c>
      <c r="BE96" s="164">
        <f>IF(O96="základní",K96,0)</f>
        <v>5400</v>
      </c>
      <c r="BF96" s="164">
        <f>IF(O96="snížená",K96,0)</f>
        <v>0</v>
      </c>
      <c r="BG96" s="164">
        <f>IF(O96="zákl. přenesená",K96,0)</f>
        <v>0</v>
      </c>
      <c r="BH96" s="164">
        <f>IF(O96="sníž. přenesená",K96,0)</f>
        <v>0</v>
      </c>
      <c r="BI96" s="164">
        <f>IF(O96="nulová",K96,0)</f>
        <v>0</v>
      </c>
      <c r="BJ96" s="11" t="s">
        <v>79</v>
      </c>
      <c r="BK96" s="164">
        <f>ROUND(P96*H96,2)</f>
        <v>5400</v>
      </c>
      <c r="BL96" s="11" t="s">
        <v>129</v>
      </c>
      <c r="BM96" s="11" t="s">
        <v>1476</v>
      </c>
    </row>
    <row r="97" spans="2:65" s="1" customFormat="1">
      <c r="B97" s="27"/>
      <c r="C97" s="28"/>
      <c r="D97" s="165" t="s">
        <v>139</v>
      </c>
      <c r="E97" s="28"/>
      <c r="F97" s="166" t="s">
        <v>1475</v>
      </c>
      <c r="G97" s="28"/>
      <c r="H97" s="28"/>
      <c r="I97" s="28"/>
      <c r="J97" s="28"/>
      <c r="K97" s="28"/>
      <c r="L97" s="28"/>
      <c r="M97" s="181"/>
      <c r="N97" s="192"/>
      <c r="O97" s="193"/>
      <c r="P97" s="194"/>
      <c r="Q97" s="194"/>
      <c r="R97" s="194"/>
      <c r="S97" s="195"/>
      <c r="T97" s="195"/>
      <c r="U97" s="195"/>
      <c r="V97" s="195"/>
      <c r="W97" s="195"/>
      <c r="X97" s="195"/>
      <c r="Y97" s="196"/>
      <c r="Z97" s="213"/>
      <c r="AA97" s="182"/>
      <c r="AT97" s="11" t="s">
        <v>139</v>
      </c>
      <c r="AU97" s="11" t="s">
        <v>71</v>
      </c>
    </row>
    <row r="98" spans="2:65" s="1" customFormat="1" ht="22.5" customHeight="1">
      <c r="B98" s="27"/>
      <c r="C98" s="168" t="s">
        <v>198</v>
      </c>
      <c r="D98" s="168" t="s">
        <v>244</v>
      </c>
      <c r="E98" s="169" t="s">
        <v>1477</v>
      </c>
      <c r="F98" s="170" t="s">
        <v>1478</v>
      </c>
      <c r="G98" s="171" t="s">
        <v>135</v>
      </c>
      <c r="H98" s="172">
        <v>1</v>
      </c>
      <c r="I98" s="173">
        <v>5450</v>
      </c>
      <c r="J98" s="174"/>
      <c r="K98" s="173">
        <f>ROUND(P98*H98,2)</f>
        <v>5450</v>
      </c>
      <c r="L98" s="170" t="s">
        <v>136</v>
      </c>
      <c r="M98" s="181" t="str">
        <f t="shared" ref="M98" si="32">IF(K98&gt;AA98,"Cena shodná","Cena zvýšena o")</f>
        <v>Cena zvýšena o</v>
      </c>
      <c r="N98" s="192" t="s">
        <v>1</v>
      </c>
      <c r="O98" s="193" t="s">
        <v>40</v>
      </c>
      <c r="P98" s="194">
        <f t="shared" ref="P98" si="33">I98+J98</f>
        <v>5450</v>
      </c>
      <c r="Q98" s="194">
        <f t="shared" ref="Q98" si="34">ROUND(I98*H98,2)</f>
        <v>5450</v>
      </c>
      <c r="R98" s="194">
        <f t="shared" ref="R98" si="35">ROUND(J98*H98,2)</f>
        <v>0</v>
      </c>
      <c r="S98" s="195">
        <v>5</v>
      </c>
      <c r="T98" s="195">
        <f t="shared" ref="T98" si="36">S98*H98</f>
        <v>5</v>
      </c>
      <c r="U98" s="195">
        <v>5</v>
      </c>
      <c r="V98" s="195">
        <f t="shared" ref="V98" si="37">U98*H98</f>
        <v>5</v>
      </c>
      <c r="W98" s="195">
        <v>5</v>
      </c>
      <c r="X98" s="195">
        <f t="shared" ref="X98" si="38">W98*H98</f>
        <v>5</v>
      </c>
      <c r="Y98" s="196" t="s">
        <v>1</v>
      </c>
      <c r="Z98" s="213">
        <f t="shared" ref="Z98" si="39">SUM((AA98/K98-1)*100)</f>
        <v>100</v>
      </c>
      <c r="AA98" s="182">
        <v>10900</v>
      </c>
      <c r="AR98" s="11" t="s">
        <v>208</v>
      </c>
      <c r="AT98" s="11" t="s">
        <v>244</v>
      </c>
      <c r="AU98" s="11" t="s">
        <v>71</v>
      </c>
      <c r="AY98" s="11" t="s">
        <v>130</v>
      </c>
      <c r="BE98" s="164">
        <f>IF(O98="základní",K98,0)</f>
        <v>5450</v>
      </c>
      <c r="BF98" s="164">
        <f>IF(O98="snížená",K98,0)</f>
        <v>0</v>
      </c>
      <c r="BG98" s="164">
        <f>IF(O98="zákl. přenesená",K98,0)</f>
        <v>0</v>
      </c>
      <c r="BH98" s="164">
        <f>IF(O98="sníž. přenesená",K98,0)</f>
        <v>0</v>
      </c>
      <c r="BI98" s="164">
        <f>IF(O98="nulová",K98,0)</f>
        <v>0</v>
      </c>
      <c r="BJ98" s="11" t="s">
        <v>79</v>
      </c>
      <c r="BK98" s="164">
        <f>ROUND(P98*H98,2)</f>
        <v>5450</v>
      </c>
      <c r="BL98" s="11" t="s">
        <v>129</v>
      </c>
      <c r="BM98" s="11" t="s">
        <v>1479</v>
      </c>
    </row>
    <row r="99" spans="2:65" s="1" customFormat="1">
      <c r="B99" s="27"/>
      <c r="C99" s="28"/>
      <c r="D99" s="165" t="s">
        <v>139</v>
      </c>
      <c r="E99" s="28"/>
      <c r="F99" s="166" t="s">
        <v>1478</v>
      </c>
      <c r="G99" s="28"/>
      <c r="H99" s="28"/>
      <c r="I99" s="28"/>
      <c r="J99" s="28"/>
      <c r="K99" s="28"/>
      <c r="L99" s="28"/>
      <c r="M99" s="181"/>
      <c r="N99" s="192"/>
      <c r="O99" s="193"/>
      <c r="P99" s="194"/>
      <c r="Q99" s="194"/>
      <c r="R99" s="194"/>
      <c r="S99" s="195"/>
      <c r="T99" s="195"/>
      <c r="U99" s="195"/>
      <c r="V99" s="195"/>
      <c r="W99" s="195"/>
      <c r="X99" s="195"/>
      <c r="Y99" s="196"/>
      <c r="Z99" s="213"/>
      <c r="AA99" s="182"/>
      <c r="AT99" s="11" t="s">
        <v>139</v>
      </c>
      <c r="AU99" s="11" t="s">
        <v>71</v>
      </c>
    </row>
    <row r="100" spans="2:65" s="1" customFormat="1" ht="22.5" customHeight="1">
      <c r="B100" s="27"/>
      <c r="C100" s="168" t="s">
        <v>203</v>
      </c>
      <c r="D100" s="168" t="s">
        <v>244</v>
      </c>
      <c r="E100" s="169" t="s">
        <v>1480</v>
      </c>
      <c r="F100" s="170" t="s">
        <v>1481</v>
      </c>
      <c r="G100" s="171" t="s">
        <v>135</v>
      </c>
      <c r="H100" s="172">
        <v>1</v>
      </c>
      <c r="I100" s="173">
        <v>5570</v>
      </c>
      <c r="J100" s="174"/>
      <c r="K100" s="173">
        <f>ROUND(P100*H100,2)</f>
        <v>5570</v>
      </c>
      <c r="L100" s="170" t="s">
        <v>136</v>
      </c>
      <c r="M100" s="181" t="str">
        <f t="shared" ref="M100" si="40">IF(K100&gt;AA100,"Cena shodná","Cena zvýšena o")</f>
        <v>Cena zvýšena o</v>
      </c>
      <c r="N100" s="192" t="s">
        <v>1</v>
      </c>
      <c r="O100" s="193" t="s">
        <v>40</v>
      </c>
      <c r="P100" s="194">
        <f t="shared" ref="P100" si="41">I100+J100</f>
        <v>5570</v>
      </c>
      <c r="Q100" s="194">
        <f t="shared" ref="Q100" si="42">ROUND(I100*H100,2)</f>
        <v>5570</v>
      </c>
      <c r="R100" s="194">
        <f t="shared" ref="R100" si="43">ROUND(J100*H100,2)</f>
        <v>0</v>
      </c>
      <c r="S100" s="195">
        <v>6</v>
      </c>
      <c r="T100" s="195">
        <f t="shared" ref="T100" si="44">S100*H100</f>
        <v>6</v>
      </c>
      <c r="U100" s="195">
        <v>6</v>
      </c>
      <c r="V100" s="195">
        <f t="shared" ref="V100" si="45">U100*H100</f>
        <v>6</v>
      </c>
      <c r="W100" s="195">
        <v>6</v>
      </c>
      <c r="X100" s="195">
        <f t="shared" ref="X100" si="46">W100*H100</f>
        <v>6</v>
      </c>
      <c r="Y100" s="196" t="s">
        <v>1</v>
      </c>
      <c r="Z100" s="213">
        <f t="shared" ref="Z100" si="47">SUM((AA100/K100-1)*100)</f>
        <v>100</v>
      </c>
      <c r="AA100" s="182">
        <v>11140</v>
      </c>
      <c r="AR100" s="11" t="s">
        <v>208</v>
      </c>
      <c r="AT100" s="11" t="s">
        <v>244</v>
      </c>
      <c r="AU100" s="11" t="s">
        <v>71</v>
      </c>
      <c r="AY100" s="11" t="s">
        <v>130</v>
      </c>
      <c r="BE100" s="164">
        <f>IF(O100="základní",K100,0)</f>
        <v>5570</v>
      </c>
      <c r="BF100" s="164">
        <f>IF(O100="snížená",K100,0)</f>
        <v>0</v>
      </c>
      <c r="BG100" s="164">
        <f>IF(O100="zákl. přenesená",K100,0)</f>
        <v>0</v>
      </c>
      <c r="BH100" s="164">
        <f>IF(O100="sníž. přenesená",K100,0)</f>
        <v>0</v>
      </c>
      <c r="BI100" s="164">
        <f>IF(O100="nulová",K100,0)</f>
        <v>0</v>
      </c>
      <c r="BJ100" s="11" t="s">
        <v>79</v>
      </c>
      <c r="BK100" s="164">
        <f>ROUND(P100*H100,2)</f>
        <v>5570</v>
      </c>
      <c r="BL100" s="11" t="s">
        <v>129</v>
      </c>
      <c r="BM100" s="11" t="s">
        <v>1482</v>
      </c>
    </row>
    <row r="101" spans="2:65" s="1" customFormat="1">
      <c r="B101" s="27"/>
      <c r="C101" s="28"/>
      <c r="D101" s="165" t="s">
        <v>139</v>
      </c>
      <c r="E101" s="28"/>
      <c r="F101" s="166" t="s">
        <v>1481</v>
      </c>
      <c r="G101" s="28"/>
      <c r="H101" s="28"/>
      <c r="I101" s="28"/>
      <c r="J101" s="28"/>
      <c r="K101" s="28"/>
      <c r="L101" s="28"/>
      <c r="M101" s="181"/>
      <c r="N101" s="192"/>
      <c r="O101" s="193"/>
      <c r="P101" s="194"/>
      <c r="Q101" s="194"/>
      <c r="R101" s="194"/>
      <c r="S101" s="195"/>
      <c r="T101" s="195"/>
      <c r="U101" s="195"/>
      <c r="V101" s="195"/>
      <c r="W101" s="195"/>
      <c r="X101" s="195"/>
      <c r="Y101" s="196"/>
      <c r="Z101" s="213"/>
      <c r="AA101" s="182"/>
      <c r="AT101" s="11" t="s">
        <v>139</v>
      </c>
      <c r="AU101" s="11" t="s">
        <v>71</v>
      </c>
    </row>
    <row r="102" spans="2:65" s="1" customFormat="1" ht="22.5" customHeight="1">
      <c r="B102" s="27"/>
      <c r="C102" s="168" t="s">
        <v>208</v>
      </c>
      <c r="D102" s="168" t="s">
        <v>244</v>
      </c>
      <c r="E102" s="169" t="s">
        <v>1483</v>
      </c>
      <c r="F102" s="170" t="s">
        <v>1484</v>
      </c>
      <c r="G102" s="171" t="s">
        <v>135</v>
      </c>
      <c r="H102" s="172">
        <v>1</v>
      </c>
      <c r="I102" s="173">
        <v>5310</v>
      </c>
      <c r="J102" s="174"/>
      <c r="K102" s="173">
        <f>ROUND(P102*H102,2)</f>
        <v>5310</v>
      </c>
      <c r="L102" s="170" t="s">
        <v>136</v>
      </c>
      <c r="M102" s="181" t="str">
        <f t="shared" ref="M102" si="48">IF(K102&gt;AA102,"Cena shodná","Cena zvýšena o")</f>
        <v>Cena zvýšena o</v>
      </c>
      <c r="N102" s="192" t="s">
        <v>1</v>
      </c>
      <c r="O102" s="193" t="s">
        <v>40</v>
      </c>
      <c r="P102" s="194">
        <f t="shared" ref="P102" si="49">I102+J102</f>
        <v>5310</v>
      </c>
      <c r="Q102" s="194">
        <f t="shared" ref="Q102" si="50">ROUND(I102*H102,2)</f>
        <v>5310</v>
      </c>
      <c r="R102" s="194">
        <f t="shared" ref="R102" si="51">ROUND(J102*H102,2)</f>
        <v>0</v>
      </c>
      <c r="S102" s="195">
        <v>7</v>
      </c>
      <c r="T102" s="195">
        <f t="shared" ref="T102" si="52">S102*H102</f>
        <v>7</v>
      </c>
      <c r="U102" s="195">
        <v>7</v>
      </c>
      <c r="V102" s="195">
        <f t="shared" ref="V102" si="53">U102*H102</f>
        <v>7</v>
      </c>
      <c r="W102" s="195">
        <v>7</v>
      </c>
      <c r="X102" s="195">
        <f t="shared" ref="X102" si="54">W102*H102</f>
        <v>7</v>
      </c>
      <c r="Y102" s="196" t="s">
        <v>1</v>
      </c>
      <c r="Z102" s="213">
        <f t="shared" ref="Z102" si="55">SUM((AA102/K102-1)*100)</f>
        <v>100</v>
      </c>
      <c r="AA102" s="182">
        <v>10620</v>
      </c>
      <c r="AR102" s="11" t="s">
        <v>208</v>
      </c>
      <c r="AT102" s="11" t="s">
        <v>244</v>
      </c>
      <c r="AU102" s="11" t="s">
        <v>71</v>
      </c>
      <c r="AY102" s="11" t="s">
        <v>130</v>
      </c>
      <c r="BE102" s="164">
        <f>IF(O102="základní",K102,0)</f>
        <v>5310</v>
      </c>
      <c r="BF102" s="164">
        <f>IF(O102="snížená",K102,0)</f>
        <v>0</v>
      </c>
      <c r="BG102" s="164">
        <f>IF(O102="zákl. přenesená",K102,0)</f>
        <v>0</v>
      </c>
      <c r="BH102" s="164">
        <f>IF(O102="sníž. přenesená",K102,0)</f>
        <v>0</v>
      </c>
      <c r="BI102" s="164">
        <f>IF(O102="nulová",K102,0)</f>
        <v>0</v>
      </c>
      <c r="BJ102" s="11" t="s">
        <v>79</v>
      </c>
      <c r="BK102" s="164">
        <f>ROUND(P102*H102,2)</f>
        <v>5310</v>
      </c>
      <c r="BL102" s="11" t="s">
        <v>129</v>
      </c>
      <c r="BM102" s="11" t="s">
        <v>1485</v>
      </c>
    </row>
    <row r="103" spans="2:65" s="1" customFormat="1">
      <c r="B103" s="27"/>
      <c r="C103" s="28"/>
      <c r="D103" s="165" t="s">
        <v>139</v>
      </c>
      <c r="E103" s="28"/>
      <c r="F103" s="166" t="s">
        <v>1484</v>
      </c>
      <c r="G103" s="28"/>
      <c r="H103" s="28"/>
      <c r="I103" s="28"/>
      <c r="J103" s="28"/>
      <c r="K103" s="28"/>
      <c r="L103" s="28"/>
      <c r="M103" s="181"/>
      <c r="N103" s="192"/>
      <c r="O103" s="193"/>
      <c r="P103" s="194"/>
      <c r="Q103" s="194"/>
      <c r="R103" s="194"/>
      <c r="S103" s="195"/>
      <c r="T103" s="195"/>
      <c r="U103" s="195"/>
      <c r="V103" s="195"/>
      <c r="W103" s="195"/>
      <c r="X103" s="195"/>
      <c r="Y103" s="196"/>
      <c r="Z103" s="213"/>
      <c r="AA103" s="182"/>
      <c r="AT103" s="11" t="s">
        <v>139</v>
      </c>
      <c r="AU103" s="11" t="s">
        <v>71</v>
      </c>
    </row>
    <row r="104" spans="2:65" s="1" customFormat="1" ht="22.5" customHeight="1">
      <c r="B104" s="27"/>
      <c r="C104" s="168" t="s">
        <v>213</v>
      </c>
      <c r="D104" s="168" t="s">
        <v>244</v>
      </c>
      <c r="E104" s="169" t="s">
        <v>1486</v>
      </c>
      <c r="F104" s="170" t="s">
        <v>1487</v>
      </c>
      <c r="G104" s="171" t="s">
        <v>135</v>
      </c>
      <c r="H104" s="172">
        <v>1</v>
      </c>
      <c r="I104" s="173">
        <v>5570</v>
      </c>
      <c r="J104" s="174"/>
      <c r="K104" s="173">
        <f>ROUND(P104*H104,2)</f>
        <v>5570</v>
      </c>
      <c r="L104" s="170" t="s">
        <v>136</v>
      </c>
      <c r="M104" s="181" t="str">
        <f t="shared" ref="M104" si="56">IF(K104&gt;AA104,"Cena shodná","Cena zvýšena o")</f>
        <v>Cena zvýšena o</v>
      </c>
      <c r="N104" s="192" t="s">
        <v>1</v>
      </c>
      <c r="O104" s="193" t="s">
        <v>40</v>
      </c>
      <c r="P104" s="194">
        <f t="shared" ref="P104" si="57">I104+J104</f>
        <v>5570</v>
      </c>
      <c r="Q104" s="194">
        <f t="shared" ref="Q104" si="58">ROUND(I104*H104,2)</f>
        <v>5570</v>
      </c>
      <c r="R104" s="194">
        <f t="shared" ref="R104" si="59">ROUND(J104*H104,2)</f>
        <v>0</v>
      </c>
      <c r="S104" s="195">
        <v>8</v>
      </c>
      <c r="T104" s="195">
        <f t="shared" ref="T104" si="60">S104*H104</f>
        <v>8</v>
      </c>
      <c r="U104" s="195">
        <v>8</v>
      </c>
      <c r="V104" s="195">
        <f t="shared" ref="V104" si="61">U104*H104</f>
        <v>8</v>
      </c>
      <c r="W104" s="195">
        <v>8</v>
      </c>
      <c r="X104" s="195">
        <f t="shared" ref="X104" si="62">W104*H104</f>
        <v>8</v>
      </c>
      <c r="Y104" s="196" t="s">
        <v>1</v>
      </c>
      <c r="Z104" s="213">
        <f t="shared" ref="Z104" si="63">SUM((AA104/K104-1)*100)</f>
        <v>100</v>
      </c>
      <c r="AA104" s="182">
        <v>11140</v>
      </c>
      <c r="AR104" s="11" t="s">
        <v>208</v>
      </c>
      <c r="AT104" s="11" t="s">
        <v>244</v>
      </c>
      <c r="AU104" s="11" t="s">
        <v>71</v>
      </c>
      <c r="AY104" s="11" t="s">
        <v>130</v>
      </c>
      <c r="BE104" s="164">
        <f>IF(O104="základní",K104,0)</f>
        <v>5570</v>
      </c>
      <c r="BF104" s="164">
        <f>IF(O104="snížená",K104,0)</f>
        <v>0</v>
      </c>
      <c r="BG104" s="164">
        <f>IF(O104="zákl. přenesená",K104,0)</f>
        <v>0</v>
      </c>
      <c r="BH104" s="164">
        <f>IF(O104="sníž. přenesená",K104,0)</f>
        <v>0</v>
      </c>
      <c r="BI104" s="164">
        <f>IF(O104="nulová",K104,0)</f>
        <v>0</v>
      </c>
      <c r="BJ104" s="11" t="s">
        <v>79</v>
      </c>
      <c r="BK104" s="164">
        <f>ROUND(P104*H104,2)</f>
        <v>5570</v>
      </c>
      <c r="BL104" s="11" t="s">
        <v>129</v>
      </c>
      <c r="BM104" s="11" t="s">
        <v>1488</v>
      </c>
    </row>
    <row r="105" spans="2:65" s="1" customFormat="1">
      <c r="B105" s="27"/>
      <c r="C105" s="28"/>
      <c r="D105" s="165" t="s">
        <v>139</v>
      </c>
      <c r="E105" s="28"/>
      <c r="F105" s="166" t="s">
        <v>1487</v>
      </c>
      <c r="G105" s="28"/>
      <c r="H105" s="28"/>
      <c r="I105" s="28"/>
      <c r="J105" s="28"/>
      <c r="K105" s="28"/>
      <c r="L105" s="28"/>
      <c r="M105" s="181"/>
      <c r="N105" s="192"/>
      <c r="O105" s="193"/>
      <c r="P105" s="194"/>
      <c r="Q105" s="194"/>
      <c r="R105" s="194"/>
      <c r="S105" s="195"/>
      <c r="T105" s="195"/>
      <c r="U105" s="195"/>
      <c r="V105" s="195"/>
      <c r="W105" s="195"/>
      <c r="X105" s="195"/>
      <c r="Y105" s="196"/>
      <c r="Z105" s="213"/>
      <c r="AA105" s="182"/>
      <c r="AT105" s="11" t="s">
        <v>139</v>
      </c>
      <c r="AU105" s="11" t="s">
        <v>71</v>
      </c>
    </row>
    <row r="106" spans="2:65" s="1" customFormat="1" ht="22.5" customHeight="1">
      <c r="B106" s="27"/>
      <c r="C106" s="168" t="s">
        <v>218</v>
      </c>
      <c r="D106" s="168" t="s">
        <v>244</v>
      </c>
      <c r="E106" s="169" t="s">
        <v>1489</v>
      </c>
      <c r="F106" s="170" t="s">
        <v>1490</v>
      </c>
      <c r="G106" s="171" t="s">
        <v>135</v>
      </c>
      <c r="H106" s="172">
        <v>1</v>
      </c>
      <c r="I106" s="173">
        <v>5470</v>
      </c>
      <c r="J106" s="174"/>
      <c r="K106" s="173">
        <f>ROUND(P106*H106,2)</f>
        <v>5470</v>
      </c>
      <c r="L106" s="170" t="s">
        <v>136</v>
      </c>
      <c r="M106" s="181" t="str">
        <f t="shared" ref="M106" si="64">IF(K106&gt;AA106,"Cena shodná","Cena zvýšena o")</f>
        <v>Cena zvýšena o</v>
      </c>
      <c r="N106" s="192" t="s">
        <v>1</v>
      </c>
      <c r="O106" s="193" t="s">
        <v>40</v>
      </c>
      <c r="P106" s="194">
        <f t="shared" ref="P106" si="65">I106+J106</f>
        <v>5470</v>
      </c>
      <c r="Q106" s="194">
        <f t="shared" ref="Q106" si="66">ROUND(I106*H106,2)</f>
        <v>5470</v>
      </c>
      <c r="R106" s="194">
        <f t="shared" ref="R106" si="67">ROUND(J106*H106,2)</f>
        <v>0</v>
      </c>
      <c r="S106" s="195">
        <v>9</v>
      </c>
      <c r="T106" s="195">
        <f t="shared" ref="T106" si="68">S106*H106</f>
        <v>9</v>
      </c>
      <c r="U106" s="195">
        <v>9</v>
      </c>
      <c r="V106" s="195">
        <f t="shared" ref="V106" si="69">U106*H106</f>
        <v>9</v>
      </c>
      <c r="W106" s="195">
        <v>9</v>
      </c>
      <c r="X106" s="195">
        <f t="shared" ref="X106" si="70">W106*H106</f>
        <v>9</v>
      </c>
      <c r="Y106" s="196" t="s">
        <v>1</v>
      </c>
      <c r="Z106" s="213">
        <f t="shared" ref="Z106" si="71">SUM((AA106/K106-1)*100)</f>
        <v>100</v>
      </c>
      <c r="AA106" s="182">
        <v>10940</v>
      </c>
      <c r="AR106" s="11" t="s">
        <v>208</v>
      </c>
      <c r="AT106" s="11" t="s">
        <v>244</v>
      </c>
      <c r="AU106" s="11" t="s">
        <v>71</v>
      </c>
      <c r="AY106" s="11" t="s">
        <v>130</v>
      </c>
      <c r="BE106" s="164">
        <f>IF(O106="základní",K106,0)</f>
        <v>5470</v>
      </c>
      <c r="BF106" s="164">
        <f>IF(O106="snížená",K106,0)</f>
        <v>0</v>
      </c>
      <c r="BG106" s="164">
        <f>IF(O106="zákl. přenesená",K106,0)</f>
        <v>0</v>
      </c>
      <c r="BH106" s="164">
        <f>IF(O106="sníž. přenesená",K106,0)</f>
        <v>0</v>
      </c>
      <c r="BI106" s="164">
        <f>IF(O106="nulová",K106,0)</f>
        <v>0</v>
      </c>
      <c r="BJ106" s="11" t="s">
        <v>79</v>
      </c>
      <c r="BK106" s="164">
        <f>ROUND(P106*H106,2)</f>
        <v>5470</v>
      </c>
      <c r="BL106" s="11" t="s">
        <v>129</v>
      </c>
      <c r="BM106" s="11" t="s">
        <v>1491</v>
      </c>
    </row>
    <row r="107" spans="2:65" s="1" customFormat="1">
      <c r="B107" s="27"/>
      <c r="C107" s="28"/>
      <c r="D107" s="165" t="s">
        <v>139</v>
      </c>
      <c r="E107" s="28"/>
      <c r="F107" s="166" t="s">
        <v>1490</v>
      </c>
      <c r="G107" s="28"/>
      <c r="H107" s="28"/>
      <c r="I107" s="28"/>
      <c r="J107" s="28"/>
      <c r="K107" s="28"/>
      <c r="L107" s="28"/>
      <c r="M107" s="181"/>
      <c r="N107" s="192"/>
      <c r="O107" s="193"/>
      <c r="P107" s="194"/>
      <c r="Q107" s="194"/>
      <c r="R107" s="194"/>
      <c r="S107" s="195"/>
      <c r="T107" s="195"/>
      <c r="U107" s="195"/>
      <c r="V107" s="195"/>
      <c r="W107" s="195"/>
      <c r="X107" s="195"/>
      <c r="Y107" s="196"/>
      <c r="Z107" s="213"/>
      <c r="AA107" s="182"/>
      <c r="AT107" s="11" t="s">
        <v>139</v>
      </c>
      <c r="AU107" s="11" t="s">
        <v>71</v>
      </c>
    </row>
    <row r="108" spans="2:65" s="1" customFormat="1" ht="22.5" customHeight="1">
      <c r="B108" s="27"/>
      <c r="C108" s="168" t="s">
        <v>223</v>
      </c>
      <c r="D108" s="168" t="s">
        <v>244</v>
      </c>
      <c r="E108" s="169" t="s">
        <v>1492</v>
      </c>
      <c r="F108" s="170" t="s">
        <v>1493</v>
      </c>
      <c r="G108" s="171" t="s">
        <v>135</v>
      </c>
      <c r="H108" s="172">
        <v>1</v>
      </c>
      <c r="I108" s="173">
        <v>5170</v>
      </c>
      <c r="J108" s="174"/>
      <c r="K108" s="173">
        <f>ROUND(P108*H108,2)</f>
        <v>5170</v>
      </c>
      <c r="L108" s="170" t="s">
        <v>136</v>
      </c>
      <c r="M108" s="181" t="str">
        <f t="shared" ref="M108" si="72">IF(K108&gt;AA108,"Cena shodná","Cena zvýšena o")</f>
        <v>Cena zvýšena o</v>
      </c>
      <c r="N108" s="192" t="s">
        <v>1</v>
      </c>
      <c r="O108" s="193" t="s">
        <v>40</v>
      </c>
      <c r="P108" s="194">
        <f t="shared" ref="P108" si="73">I108+J108</f>
        <v>5170</v>
      </c>
      <c r="Q108" s="194">
        <f t="shared" ref="Q108" si="74">ROUND(I108*H108,2)</f>
        <v>5170</v>
      </c>
      <c r="R108" s="194">
        <f t="shared" ref="R108" si="75">ROUND(J108*H108,2)</f>
        <v>0</v>
      </c>
      <c r="S108" s="195">
        <v>10</v>
      </c>
      <c r="T108" s="195">
        <f t="shared" ref="T108" si="76">S108*H108</f>
        <v>10</v>
      </c>
      <c r="U108" s="195">
        <v>10</v>
      </c>
      <c r="V108" s="195">
        <f t="shared" ref="V108" si="77">U108*H108</f>
        <v>10</v>
      </c>
      <c r="W108" s="195">
        <v>10</v>
      </c>
      <c r="X108" s="195">
        <f t="shared" ref="X108" si="78">W108*H108</f>
        <v>10</v>
      </c>
      <c r="Y108" s="196" t="s">
        <v>1</v>
      </c>
      <c r="Z108" s="213">
        <f t="shared" ref="Z108" si="79">SUM((AA108/K108-1)*100)</f>
        <v>100</v>
      </c>
      <c r="AA108" s="182">
        <v>10340</v>
      </c>
      <c r="AR108" s="11" t="s">
        <v>208</v>
      </c>
      <c r="AT108" s="11" t="s">
        <v>244</v>
      </c>
      <c r="AU108" s="11" t="s">
        <v>71</v>
      </c>
      <c r="AY108" s="11" t="s">
        <v>130</v>
      </c>
      <c r="BE108" s="164">
        <f>IF(O108="základní",K108,0)</f>
        <v>5170</v>
      </c>
      <c r="BF108" s="164">
        <f>IF(O108="snížená",K108,0)</f>
        <v>0</v>
      </c>
      <c r="BG108" s="164">
        <f>IF(O108="zákl. přenesená",K108,0)</f>
        <v>0</v>
      </c>
      <c r="BH108" s="164">
        <f>IF(O108="sníž. přenesená",K108,0)</f>
        <v>0</v>
      </c>
      <c r="BI108" s="164">
        <f>IF(O108="nulová",K108,0)</f>
        <v>0</v>
      </c>
      <c r="BJ108" s="11" t="s">
        <v>79</v>
      </c>
      <c r="BK108" s="164">
        <f>ROUND(P108*H108,2)</f>
        <v>5170</v>
      </c>
      <c r="BL108" s="11" t="s">
        <v>129</v>
      </c>
      <c r="BM108" s="11" t="s">
        <v>1494</v>
      </c>
    </row>
    <row r="109" spans="2:65" s="1" customFormat="1">
      <c r="B109" s="27"/>
      <c r="C109" s="28"/>
      <c r="D109" s="165" t="s">
        <v>139</v>
      </c>
      <c r="E109" s="28"/>
      <c r="F109" s="166" t="s">
        <v>1493</v>
      </c>
      <c r="G109" s="28"/>
      <c r="H109" s="28"/>
      <c r="I109" s="28"/>
      <c r="J109" s="28"/>
      <c r="K109" s="28"/>
      <c r="L109" s="28"/>
      <c r="M109" s="181"/>
      <c r="N109" s="192"/>
      <c r="O109" s="193"/>
      <c r="P109" s="194"/>
      <c r="Q109" s="194"/>
      <c r="R109" s="194"/>
      <c r="S109" s="195"/>
      <c r="T109" s="195"/>
      <c r="U109" s="195"/>
      <c r="V109" s="195"/>
      <c r="W109" s="195"/>
      <c r="X109" s="195"/>
      <c r="Y109" s="196"/>
      <c r="Z109" s="213"/>
      <c r="AA109" s="182"/>
      <c r="AT109" s="11" t="s">
        <v>139</v>
      </c>
      <c r="AU109" s="11" t="s">
        <v>71</v>
      </c>
    </row>
    <row r="110" spans="2:65" s="1" customFormat="1" ht="22.5" customHeight="1">
      <c r="B110" s="27"/>
      <c r="C110" s="168" t="s">
        <v>228</v>
      </c>
      <c r="D110" s="168" t="s">
        <v>244</v>
      </c>
      <c r="E110" s="169" t="s">
        <v>1495</v>
      </c>
      <c r="F110" s="170" t="s">
        <v>1496</v>
      </c>
      <c r="G110" s="171" t="s">
        <v>135</v>
      </c>
      <c r="H110" s="172">
        <v>1</v>
      </c>
      <c r="I110" s="173">
        <v>4690</v>
      </c>
      <c r="J110" s="174"/>
      <c r="K110" s="173">
        <f>ROUND(P110*H110,2)</f>
        <v>4690</v>
      </c>
      <c r="L110" s="170" t="s">
        <v>136</v>
      </c>
      <c r="M110" s="181" t="str">
        <f t="shared" ref="M110" si="80">IF(K110&gt;AA110,"Cena shodná","Cena zvýšena o")</f>
        <v>Cena zvýšena o</v>
      </c>
      <c r="N110" s="192" t="s">
        <v>1</v>
      </c>
      <c r="O110" s="193" t="s">
        <v>40</v>
      </c>
      <c r="P110" s="194">
        <f t="shared" ref="P110" si="81">I110+J110</f>
        <v>4690</v>
      </c>
      <c r="Q110" s="194">
        <f t="shared" ref="Q110" si="82">ROUND(I110*H110,2)</f>
        <v>4690</v>
      </c>
      <c r="R110" s="194">
        <f t="shared" ref="R110" si="83">ROUND(J110*H110,2)</f>
        <v>0</v>
      </c>
      <c r="S110" s="195">
        <v>11</v>
      </c>
      <c r="T110" s="195">
        <f t="shared" ref="T110" si="84">S110*H110</f>
        <v>11</v>
      </c>
      <c r="U110" s="195">
        <v>11</v>
      </c>
      <c r="V110" s="195">
        <f t="shared" ref="V110" si="85">U110*H110</f>
        <v>11</v>
      </c>
      <c r="W110" s="195">
        <v>11</v>
      </c>
      <c r="X110" s="195">
        <f t="shared" ref="X110" si="86">W110*H110</f>
        <v>11</v>
      </c>
      <c r="Y110" s="196" t="s">
        <v>1</v>
      </c>
      <c r="Z110" s="213">
        <f t="shared" ref="Z110" si="87">SUM((AA110/K110-1)*100)</f>
        <v>100</v>
      </c>
      <c r="AA110" s="182">
        <v>9380</v>
      </c>
      <c r="AR110" s="11" t="s">
        <v>208</v>
      </c>
      <c r="AT110" s="11" t="s">
        <v>244</v>
      </c>
      <c r="AU110" s="11" t="s">
        <v>71</v>
      </c>
      <c r="AY110" s="11" t="s">
        <v>130</v>
      </c>
      <c r="BE110" s="164">
        <f>IF(O110="základní",K110,0)</f>
        <v>4690</v>
      </c>
      <c r="BF110" s="164">
        <f>IF(O110="snížená",K110,0)</f>
        <v>0</v>
      </c>
      <c r="BG110" s="164">
        <f>IF(O110="zákl. přenesená",K110,0)</f>
        <v>0</v>
      </c>
      <c r="BH110" s="164">
        <f>IF(O110="sníž. přenesená",K110,0)</f>
        <v>0</v>
      </c>
      <c r="BI110" s="164">
        <f>IF(O110="nulová",K110,0)</f>
        <v>0</v>
      </c>
      <c r="BJ110" s="11" t="s">
        <v>79</v>
      </c>
      <c r="BK110" s="164">
        <f>ROUND(P110*H110,2)</f>
        <v>4690</v>
      </c>
      <c r="BL110" s="11" t="s">
        <v>129</v>
      </c>
      <c r="BM110" s="11" t="s">
        <v>1497</v>
      </c>
    </row>
    <row r="111" spans="2:65" s="1" customFormat="1">
      <c r="B111" s="27"/>
      <c r="C111" s="28"/>
      <c r="D111" s="165" t="s">
        <v>139</v>
      </c>
      <c r="E111" s="28"/>
      <c r="F111" s="166" t="s">
        <v>1496</v>
      </c>
      <c r="G111" s="28"/>
      <c r="H111" s="28"/>
      <c r="I111" s="28"/>
      <c r="J111" s="28"/>
      <c r="K111" s="28"/>
      <c r="L111" s="28"/>
      <c r="M111" s="181"/>
      <c r="N111" s="192"/>
      <c r="O111" s="193"/>
      <c r="P111" s="194"/>
      <c r="Q111" s="194"/>
      <c r="R111" s="194"/>
      <c r="S111" s="195"/>
      <c r="T111" s="195"/>
      <c r="U111" s="195"/>
      <c r="V111" s="195"/>
      <c r="W111" s="195"/>
      <c r="X111" s="195"/>
      <c r="Y111" s="196"/>
      <c r="Z111" s="213"/>
      <c r="AA111" s="182"/>
      <c r="AT111" s="11" t="s">
        <v>139</v>
      </c>
      <c r="AU111" s="11" t="s">
        <v>71</v>
      </c>
    </row>
    <row r="112" spans="2:65" s="1" customFormat="1" ht="22.5" customHeight="1">
      <c r="B112" s="27"/>
      <c r="C112" s="168" t="s">
        <v>233</v>
      </c>
      <c r="D112" s="168" t="s">
        <v>244</v>
      </c>
      <c r="E112" s="169" t="s">
        <v>1498</v>
      </c>
      <c r="F112" s="170" t="s">
        <v>1499</v>
      </c>
      <c r="G112" s="171" t="s">
        <v>135</v>
      </c>
      <c r="H112" s="172">
        <v>1</v>
      </c>
      <c r="I112" s="173">
        <v>5360</v>
      </c>
      <c r="J112" s="174"/>
      <c r="K112" s="173">
        <f>ROUND(P112*H112,2)</f>
        <v>5360</v>
      </c>
      <c r="L112" s="170" t="s">
        <v>136</v>
      </c>
      <c r="M112" s="181" t="str">
        <f t="shared" ref="M112" si="88">IF(K112&gt;AA112,"Cena shodná","Cena zvýšena o")</f>
        <v>Cena zvýšena o</v>
      </c>
      <c r="N112" s="192" t="s">
        <v>1</v>
      </c>
      <c r="O112" s="193" t="s">
        <v>40</v>
      </c>
      <c r="P112" s="194">
        <f t="shared" ref="P112" si="89">I112+J112</f>
        <v>5360</v>
      </c>
      <c r="Q112" s="194">
        <f t="shared" ref="Q112" si="90">ROUND(I112*H112,2)</f>
        <v>5360</v>
      </c>
      <c r="R112" s="194">
        <f t="shared" ref="R112" si="91">ROUND(J112*H112,2)</f>
        <v>0</v>
      </c>
      <c r="S112" s="195">
        <v>12</v>
      </c>
      <c r="T112" s="195">
        <f t="shared" ref="T112" si="92">S112*H112</f>
        <v>12</v>
      </c>
      <c r="U112" s="195">
        <v>12</v>
      </c>
      <c r="V112" s="195">
        <f t="shared" ref="V112" si="93">U112*H112</f>
        <v>12</v>
      </c>
      <c r="W112" s="195">
        <v>12</v>
      </c>
      <c r="X112" s="195">
        <f t="shared" ref="X112" si="94">W112*H112</f>
        <v>12</v>
      </c>
      <c r="Y112" s="196" t="s">
        <v>1</v>
      </c>
      <c r="Z112" s="213">
        <f t="shared" ref="Z112" si="95">SUM((AA112/K112-1)*100)</f>
        <v>100</v>
      </c>
      <c r="AA112" s="182">
        <v>10720</v>
      </c>
      <c r="AR112" s="11" t="s">
        <v>208</v>
      </c>
      <c r="AT112" s="11" t="s">
        <v>244</v>
      </c>
      <c r="AU112" s="11" t="s">
        <v>71</v>
      </c>
      <c r="AY112" s="11" t="s">
        <v>130</v>
      </c>
      <c r="BE112" s="164">
        <f>IF(O112="základní",K112,0)</f>
        <v>5360</v>
      </c>
      <c r="BF112" s="164">
        <f>IF(O112="snížená",K112,0)</f>
        <v>0</v>
      </c>
      <c r="BG112" s="164">
        <f>IF(O112="zákl. přenesená",K112,0)</f>
        <v>0</v>
      </c>
      <c r="BH112" s="164">
        <f>IF(O112="sníž. přenesená",K112,0)</f>
        <v>0</v>
      </c>
      <c r="BI112" s="164">
        <f>IF(O112="nulová",K112,0)</f>
        <v>0</v>
      </c>
      <c r="BJ112" s="11" t="s">
        <v>79</v>
      </c>
      <c r="BK112" s="164">
        <f>ROUND(P112*H112,2)</f>
        <v>5360</v>
      </c>
      <c r="BL112" s="11" t="s">
        <v>129</v>
      </c>
      <c r="BM112" s="11" t="s">
        <v>1500</v>
      </c>
    </row>
    <row r="113" spans="2:65" s="1" customFormat="1">
      <c r="B113" s="27"/>
      <c r="C113" s="28"/>
      <c r="D113" s="165" t="s">
        <v>139</v>
      </c>
      <c r="E113" s="28"/>
      <c r="F113" s="166" t="s">
        <v>1499</v>
      </c>
      <c r="G113" s="28"/>
      <c r="H113" s="28"/>
      <c r="I113" s="28"/>
      <c r="J113" s="28"/>
      <c r="K113" s="28"/>
      <c r="L113" s="28"/>
      <c r="M113" s="181"/>
      <c r="N113" s="192"/>
      <c r="O113" s="193"/>
      <c r="P113" s="194"/>
      <c r="Q113" s="194"/>
      <c r="R113" s="194"/>
      <c r="S113" s="195"/>
      <c r="T113" s="195"/>
      <c r="U113" s="195"/>
      <c r="V113" s="195"/>
      <c r="W113" s="195"/>
      <c r="X113" s="195"/>
      <c r="Y113" s="196"/>
      <c r="Z113" s="213"/>
      <c r="AA113" s="182"/>
      <c r="AT113" s="11" t="s">
        <v>139</v>
      </c>
      <c r="AU113" s="11" t="s">
        <v>71</v>
      </c>
    </row>
    <row r="114" spans="2:65" s="1" customFormat="1" ht="22.5" customHeight="1">
      <c r="B114" s="27"/>
      <c r="C114" s="168" t="s">
        <v>238</v>
      </c>
      <c r="D114" s="168" t="s">
        <v>244</v>
      </c>
      <c r="E114" s="169" t="s">
        <v>1501</v>
      </c>
      <c r="F114" s="170" t="s">
        <v>1502</v>
      </c>
      <c r="G114" s="171" t="s">
        <v>135</v>
      </c>
      <c r="H114" s="172">
        <v>1</v>
      </c>
      <c r="I114" s="173">
        <v>4870</v>
      </c>
      <c r="J114" s="174"/>
      <c r="K114" s="173">
        <f>ROUND(P114*H114,2)</f>
        <v>4870</v>
      </c>
      <c r="L114" s="170" t="s">
        <v>136</v>
      </c>
      <c r="M114" s="181" t="str">
        <f t="shared" ref="M114" si="96">IF(K114&gt;AA114,"Cena shodná","Cena zvýšena o")</f>
        <v>Cena zvýšena o</v>
      </c>
      <c r="N114" s="192" t="s">
        <v>1</v>
      </c>
      <c r="O114" s="193" t="s">
        <v>40</v>
      </c>
      <c r="P114" s="194">
        <f t="shared" ref="P114" si="97">I114+J114</f>
        <v>4870</v>
      </c>
      <c r="Q114" s="194">
        <f t="shared" ref="Q114" si="98">ROUND(I114*H114,2)</f>
        <v>4870</v>
      </c>
      <c r="R114" s="194">
        <f t="shared" ref="R114" si="99">ROUND(J114*H114,2)</f>
        <v>0</v>
      </c>
      <c r="S114" s="195">
        <v>13</v>
      </c>
      <c r="T114" s="195">
        <f t="shared" ref="T114" si="100">S114*H114</f>
        <v>13</v>
      </c>
      <c r="U114" s="195">
        <v>13</v>
      </c>
      <c r="V114" s="195">
        <f t="shared" ref="V114" si="101">U114*H114</f>
        <v>13</v>
      </c>
      <c r="W114" s="195">
        <v>13</v>
      </c>
      <c r="X114" s="195">
        <f t="shared" ref="X114" si="102">W114*H114</f>
        <v>13</v>
      </c>
      <c r="Y114" s="196" t="s">
        <v>1</v>
      </c>
      <c r="Z114" s="213">
        <f t="shared" ref="Z114" si="103">SUM((AA114/K114-1)*100)</f>
        <v>100</v>
      </c>
      <c r="AA114" s="182">
        <v>9740</v>
      </c>
      <c r="AR114" s="11" t="s">
        <v>208</v>
      </c>
      <c r="AT114" s="11" t="s">
        <v>244</v>
      </c>
      <c r="AU114" s="11" t="s">
        <v>71</v>
      </c>
      <c r="AY114" s="11" t="s">
        <v>130</v>
      </c>
      <c r="BE114" s="164">
        <f>IF(O114="základní",K114,0)</f>
        <v>4870</v>
      </c>
      <c r="BF114" s="164">
        <f>IF(O114="snížená",K114,0)</f>
        <v>0</v>
      </c>
      <c r="BG114" s="164">
        <f>IF(O114="zákl. přenesená",K114,0)</f>
        <v>0</v>
      </c>
      <c r="BH114" s="164">
        <f>IF(O114="sníž. přenesená",K114,0)</f>
        <v>0</v>
      </c>
      <c r="BI114" s="164">
        <f>IF(O114="nulová",K114,0)</f>
        <v>0</v>
      </c>
      <c r="BJ114" s="11" t="s">
        <v>79</v>
      </c>
      <c r="BK114" s="164">
        <f>ROUND(P114*H114,2)</f>
        <v>4870</v>
      </c>
      <c r="BL114" s="11" t="s">
        <v>129</v>
      </c>
      <c r="BM114" s="11" t="s">
        <v>1503</v>
      </c>
    </row>
    <row r="115" spans="2:65" s="1" customFormat="1">
      <c r="B115" s="27"/>
      <c r="C115" s="28"/>
      <c r="D115" s="165" t="s">
        <v>139</v>
      </c>
      <c r="E115" s="28"/>
      <c r="F115" s="166" t="s">
        <v>1502</v>
      </c>
      <c r="G115" s="28"/>
      <c r="H115" s="28"/>
      <c r="I115" s="28"/>
      <c r="J115" s="28"/>
      <c r="K115" s="28"/>
      <c r="L115" s="28"/>
      <c r="M115" s="181"/>
      <c r="N115" s="192"/>
      <c r="O115" s="193"/>
      <c r="P115" s="194"/>
      <c r="Q115" s="194"/>
      <c r="R115" s="194"/>
      <c r="S115" s="195"/>
      <c r="T115" s="195"/>
      <c r="U115" s="195"/>
      <c r="V115" s="195"/>
      <c r="W115" s="195"/>
      <c r="X115" s="195"/>
      <c r="Y115" s="196"/>
      <c r="Z115" s="213"/>
      <c r="AA115" s="182"/>
      <c r="AT115" s="11" t="s">
        <v>139</v>
      </c>
      <c r="AU115" s="11" t="s">
        <v>71</v>
      </c>
    </row>
    <row r="116" spans="2:65" s="1" customFormat="1" ht="22.5" customHeight="1">
      <c r="B116" s="27"/>
      <c r="C116" s="168" t="s">
        <v>9</v>
      </c>
      <c r="D116" s="168" t="s">
        <v>244</v>
      </c>
      <c r="E116" s="169" t="s">
        <v>1504</v>
      </c>
      <c r="F116" s="170" t="s">
        <v>1505</v>
      </c>
      <c r="G116" s="171" t="s">
        <v>135</v>
      </c>
      <c r="H116" s="172">
        <v>1</v>
      </c>
      <c r="I116" s="173">
        <v>4800</v>
      </c>
      <c r="J116" s="174"/>
      <c r="K116" s="173">
        <f>ROUND(P116*H116,2)</f>
        <v>4800</v>
      </c>
      <c r="L116" s="170" t="s">
        <v>136</v>
      </c>
      <c r="M116" s="181" t="str">
        <f t="shared" ref="M116" si="104">IF(K116&gt;AA116,"Cena shodná","Cena zvýšena o")</f>
        <v>Cena zvýšena o</v>
      </c>
      <c r="N116" s="192" t="s">
        <v>1</v>
      </c>
      <c r="O116" s="193" t="s">
        <v>40</v>
      </c>
      <c r="P116" s="194">
        <f t="shared" ref="P116" si="105">I116+J116</f>
        <v>4800</v>
      </c>
      <c r="Q116" s="194">
        <f t="shared" ref="Q116" si="106">ROUND(I116*H116,2)</f>
        <v>4800</v>
      </c>
      <c r="R116" s="194">
        <f t="shared" ref="R116" si="107">ROUND(J116*H116,2)</f>
        <v>0</v>
      </c>
      <c r="S116" s="195">
        <v>14</v>
      </c>
      <c r="T116" s="195">
        <f t="shared" ref="T116" si="108">S116*H116</f>
        <v>14</v>
      </c>
      <c r="U116" s="195">
        <v>14</v>
      </c>
      <c r="V116" s="195">
        <f t="shared" ref="V116" si="109">U116*H116</f>
        <v>14</v>
      </c>
      <c r="W116" s="195">
        <v>14</v>
      </c>
      <c r="X116" s="195">
        <f t="shared" ref="X116" si="110">W116*H116</f>
        <v>14</v>
      </c>
      <c r="Y116" s="196" t="s">
        <v>1</v>
      </c>
      <c r="Z116" s="213">
        <f t="shared" ref="Z116" si="111">SUM((AA116/K116-1)*100)</f>
        <v>100</v>
      </c>
      <c r="AA116" s="182">
        <v>9600</v>
      </c>
      <c r="AR116" s="11" t="s">
        <v>208</v>
      </c>
      <c r="AT116" s="11" t="s">
        <v>244</v>
      </c>
      <c r="AU116" s="11" t="s">
        <v>71</v>
      </c>
      <c r="AY116" s="11" t="s">
        <v>130</v>
      </c>
      <c r="BE116" s="164">
        <f>IF(O116="základní",K116,0)</f>
        <v>4800</v>
      </c>
      <c r="BF116" s="164">
        <f>IF(O116="snížená",K116,0)</f>
        <v>0</v>
      </c>
      <c r="BG116" s="164">
        <f>IF(O116="zákl. přenesená",K116,0)</f>
        <v>0</v>
      </c>
      <c r="BH116" s="164">
        <f>IF(O116="sníž. přenesená",K116,0)</f>
        <v>0</v>
      </c>
      <c r="BI116" s="164">
        <f>IF(O116="nulová",K116,0)</f>
        <v>0</v>
      </c>
      <c r="BJ116" s="11" t="s">
        <v>79</v>
      </c>
      <c r="BK116" s="164">
        <f>ROUND(P116*H116,2)</f>
        <v>4800</v>
      </c>
      <c r="BL116" s="11" t="s">
        <v>129</v>
      </c>
      <c r="BM116" s="11" t="s">
        <v>1506</v>
      </c>
    </row>
    <row r="117" spans="2:65" s="1" customFormat="1">
      <c r="B117" s="27"/>
      <c r="C117" s="28"/>
      <c r="D117" s="165" t="s">
        <v>139</v>
      </c>
      <c r="E117" s="28"/>
      <c r="F117" s="166" t="s">
        <v>1505</v>
      </c>
      <c r="G117" s="28"/>
      <c r="H117" s="28"/>
      <c r="I117" s="28"/>
      <c r="J117" s="28"/>
      <c r="K117" s="28"/>
      <c r="L117" s="28"/>
      <c r="M117" s="181"/>
      <c r="N117" s="192"/>
      <c r="O117" s="193"/>
      <c r="P117" s="194"/>
      <c r="Q117" s="194"/>
      <c r="R117" s="194"/>
      <c r="S117" s="195"/>
      <c r="T117" s="195"/>
      <c r="U117" s="195"/>
      <c r="V117" s="195"/>
      <c r="W117" s="195"/>
      <c r="X117" s="195"/>
      <c r="Y117" s="196"/>
      <c r="Z117" s="213"/>
      <c r="AA117" s="182"/>
      <c r="AT117" s="11" t="s">
        <v>139</v>
      </c>
      <c r="AU117" s="11" t="s">
        <v>71</v>
      </c>
    </row>
    <row r="118" spans="2:65" s="1" customFormat="1" ht="22.5" customHeight="1">
      <c r="B118" s="27"/>
      <c r="C118" s="168" t="s">
        <v>252</v>
      </c>
      <c r="D118" s="168" t="s">
        <v>244</v>
      </c>
      <c r="E118" s="169" t="s">
        <v>1507</v>
      </c>
      <c r="F118" s="170" t="s">
        <v>1508</v>
      </c>
      <c r="G118" s="171" t="s">
        <v>135</v>
      </c>
      <c r="H118" s="172">
        <v>1</v>
      </c>
      <c r="I118" s="173">
        <v>4970</v>
      </c>
      <c r="J118" s="174"/>
      <c r="K118" s="173">
        <f>ROUND(P118*H118,2)</f>
        <v>4970</v>
      </c>
      <c r="L118" s="170" t="s">
        <v>136</v>
      </c>
      <c r="M118" s="181" t="str">
        <f t="shared" ref="M118" si="112">IF(K118&gt;AA118,"Cena shodná","Cena zvýšena o")</f>
        <v>Cena zvýšena o</v>
      </c>
      <c r="N118" s="192" t="s">
        <v>1</v>
      </c>
      <c r="O118" s="193" t="s">
        <v>40</v>
      </c>
      <c r="P118" s="194">
        <f t="shared" ref="P118" si="113">I118+J118</f>
        <v>4970</v>
      </c>
      <c r="Q118" s="194">
        <f t="shared" ref="Q118" si="114">ROUND(I118*H118,2)</f>
        <v>4970</v>
      </c>
      <c r="R118" s="194">
        <f t="shared" ref="R118" si="115">ROUND(J118*H118,2)</f>
        <v>0</v>
      </c>
      <c r="S118" s="195">
        <v>15</v>
      </c>
      <c r="T118" s="195">
        <f t="shared" ref="T118" si="116">S118*H118</f>
        <v>15</v>
      </c>
      <c r="U118" s="195">
        <v>15</v>
      </c>
      <c r="V118" s="195">
        <f t="shared" ref="V118" si="117">U118*H118</f>
        <v>15</v>
      </c>
      <c r="W118" s="195">
        <v>15</v>
      </c>
      <c r="X118" s="195">
        <f t="shared" ref="X118" si="118">W118*H118</f>
        <v>15</v>
      </c>
      <c r="Y118" s="196" t="s">
        <v>1</v>
      </c>
      <c r="Z118" s="213">
        <f t="shared" ref="Z118" si="119">SUM((AA118/K118-1)*100)</f>
        <v>100</v>
      </c>
      <c r="AA118" s="182">
        <v>9940</v>
      </c>
      <c r="AR118" s="11" t="s">
        <v>208</v>
      </c>
      <c r="AT118" s="11" t="s">
        <v>244</v>
      </c>
      <c r="AU118" s="11" t="s">
        <v>71</v>
      </c>
      <c r="AY118" s="11" t="s">
        <v>130</v>
      </c>
      <c r="BE118" s="164">
        <f>IF(O118="základní",K118,0)</f>
        <v>4970</v>
      </c>
      <c r="BF118" s="164">
        <f>IF(O118="snížená",K118,0)</f>
        <v>0</v>
      </c>
      <c r="BG118" s="164">
        <f>IF(O118="zákl. přenesená",K118,0)</f>
        <v>0</v>
      </c>
      <c r="BH118" s="164">
        <f>IF(O118="sníž. přenesená",K118,0)</f>
        <v>0</v>
      </c>
      <c r="BI118" s="164">
        <f>IF(O118="nulová",K118,0)</f>
        <v>0</v>
      </c>
      <c r="BJ118" s="11" t="s">
        <v>79</v>
      </c>
      <c r="BK118" s="164">
        <f>ROUND(P118*H118,2)</f>
        <v>4970</v>
      </c>
      <c r="BL118" s="11" t="s">
        <v>129</v>
      </c>
      <c r="BM118" s="11" t="s">
        <v>1509</v>
      </c>
    </row>
    <row r="119" spans="2:65" s="1" customFormat="1">
      <c r="B119" s="27"/>
      <c r="C119" s="28"/>
      <c r="D119" s="165" t="s">
        <v>139</v>
      </c>
      <c r="E119" s="28"/>
      <c r="F119" s="166" t="s">
        <v>1508</v>
      </c>
      <c r="G119" s="28"/>
      <c r="H119" s="28"/>
      <c r="I119" s="28"/>
      <c r="J119" s="28"/>
      <c r="K119" s="28"/>
      <c r="L119" s="28"/>
      <c r="M119" s="181"/>
      <c r="N119" s="192"/>
      <c r="O119" s="193"/>
      <c r="P119" s="194"/>
      <c r="Q119" s="194"/>
      <c r="R119" s="194"/>
      <c r="S119" s="195"/>
      <c r="T119" s="195"/>
      <c r="U119" s="195"/>
      <c r="V119" s="195"/>
      <c r="W119" s="195"/>
      <c r="X119" s="195"/>
      <c r="Y119" s="196"/>
      <c r="Z119" s="213"/>
      <c r="AA119" s="182"/>
      <c r="AT119" s="11" t="s">
        <v>139</v>
      </c>
      <c r="AU119" s="11" t="s">
        <v>71</v>
      </c>
    </row>
    <row r="120" spans="2:65" s="1" customFormat="1" ht="22.5" customHeight="1">
      <c r="B120" s="27"/>
      <c r="C120" s="168" t="s">
        <v>257</v>
      </c>
      <c r="D120" s="168" t="s">
        <v>244</v>
      </c>
      <c r="E120" s="169" t="s">
        <v>1510</v>
      </c>
      <c r="F120" s="170" t="s">
        <v>1511</v>
      </c>
      <c r="G120" s="171" t="s">
        <v>135</v>
      </c>
      <c r="H120" s="172">
        <v>1</v>
      </c>
      <c r="I120" s="173">
        <v>4970</v>
      </c>
      <c r="J120" s="174"/>
      <c r="K120" s="173">
        <f>ROUND(P120*H120,2)</f>
        <v>4970</v>
      </c>
      <c r="L120" s="170" t="s">
        <v>136</v>
      </c>
      <c r="M120" s="181" t="str">
        <f t="shared" ref="M120" si="120">IF(K120&gt;AA120,"Cena shodná","Cena zvýšena o")</f>
        <v>Cena zvýšena o</v>
      </c>
      <c r="N120" s="192" t="s">
        <v>1</v>
      </c>
      <c r="O120" s="193" t="s">
        <v>40</v>
      </c>
      <c r="P120" s="194">
        <f t="shared" ref="P120" si="121">I120+J120</f>
        <v>4970</v>
      </c>
      <c r="Q120" s="194">
        <f t="shared" ref="Q120" si="122">ROUND(I120*H120,2)</f>
        <v>4970</v>
      </c>
      <c r="R120" s="194">
        <f t="shared" ref="R120" si="123">ROUND(J120*H120,2)</f>
        <v>0</v>
      </c>
      <c r="S120" s="195">
        <v>16</v>
      </c>
      <c r="T120" s="195">
        <f t="shared" ref="T120" si="124">S120*H120</f>
        <v>16</v>
      </c>
      <c r="U120" s="195">
        <v>16</v>
      </c>
      <c r="V120" s="195">
        <f t="shared" ref="V120" si="125">U120*H120</f>
        <v>16</v>
      </c>
      <c r="W120" s="195">
        <v>16</v>
      </c>
      <c r="X120" s="195">
        <f t="shared" ref="X120" si="126">W120*H120</f>
        <v>16</v>
      </c>
      <c r="Y120" s="196" t="s">
        <v>1</v>
      </c>
      <c r="Z120" s="213">
        <f t="shared" ref="Z120" si="127">SUM((AA120/K120-1)*100)</f>
        <v>100</v>
      </c>
      <c r="AA120" s="182">
        <v>9940</v>
      </c>
      <c r="AR120" s="11" t="s">
        <v>208</v>
      </c>
      <c r="AT120" s="11" t="s">
        <v>244</v>
      </c>
      <c r="AU120" s="11" t="s">
        <v>71</v>
      </c>
      <c r="AY120" s="11" t="s">
        <v>130</v>
      </c>
      <c r="BE120" s="164">
        <f>IF(O120="základní",K120,0)</f>
        <v>4970</v>
      </c>
      <c r="BF120" s="164">
        <f>IF(O120="snížená",K120,0)</f>
        <v>0</v>
      </c>
      <c r="BG120" s="164">
        <f>IF(O120="zákl. přenesená",K120,0)</f>
        <v>0</v>
      </c>
      <c r="BH120" s="164">
        <f>IF(O120="sníž. přenesená",K120,0)</f>
        <v>0</v>
      </c>
      <c r="BI120" s="164">
        <f>IF(O120="nulová",K120,0)</f>
        <v>0</v>
      </c>
      <c r="BJ120" s="11" t="s">
        <v>79</v>
      </c>
      <c r="BK120" s="164">
        <f>ROUND(P120*H120,2)</f>
        <v>4970</v>
      </c>
      <c r="BL120" s="11" t="s">
        <v>129</v>
      </c>
      <c r="BM120" s="11" t="s">
        <v>1512</v>
      </c>
    </row>
    <row r="121" spans="2:65" s="1" customFormat="1">
      <c r="B121" s="27"/>
      <c r="C121" s="28"/>
      <c r="D121" s="165" t="s">
        <v>139</v>
      </c>
      <c r="E121" s="28"/>
      <c r="F121" s="166" t="s">
        <v>1511</v>
      </c>
      <c r="G121" s="28"/>
      <c r="H121" s="28"/>
      <c r="I121" s="28"/>
      <c r="J121" s="28"/>
      <c r="K121" s="28"/>
      <c r="L121" s="28"/>
      <c r="M121" s="181"/>
      <c r="N121" s="192"/>
      <c r="O121" s="193"/>
      <c r="P121" s="194"/>
      <c r="Q121" s="194"/>
      <c r="R121" s="194"/>
      <c r="S121" s="195"/>
      <c r="T121" s="195"/>
      <c r="U121" s="195"/>
      <c r="V121" s="195"/>
      <c r="W121" s="195"/>
      <c r="X121" s="195"/>
      <c r="Y121" s="196"/>
      <c r="Z121" s="213"/>
      <c r="AA121" s="182"/>
      <c r="AT121" s="11" t="s">
        <v>139</v>
      </c>
      <c r="AU121" s="11" t="s">
        <v>71</v>
      </c>
    </row>
    <row r="122" spans="2:65" s="1" customFormat="1" ht="22.5" customHeight="1">
      <c r="B122" s="27"/>
      <c r="C122" s="168" t="s">
        <v>262</v>
      </c>
      <c r="D122" s="168" t="s">
        <v>244</v>
      </c>
      <c r="E122" s="169" t="s">
        <v>1513</v>
      </c>
      <c r="F122" s="170" t="s">
        <v>1514</v>
      </c>
      <c r="G122" s="171" t="s">
        <v>135</v>
      </c>
      <c r="H122" s="172">
        <v>1</v>
      </c>
      <c r="I122" s="173">
        <v>5310</v>
      </c>
      <c r="J122" s="174"/>
      <c r="K122" s="173">
        <f>ROUND(P122*H122,2)</f>
        <v>5310</v>
      </c>
      <c r="L122" s="170" t="s">
        <v>136</v>
      </c>
      <c r="M122" s="181" t="str">
        <f t="shared" ref="M122" si="128">IF(K122&gt;AA122,"Cena shodná","Cena zvýšena o")</f>
        <v>Cena zvýšena o</v>
      </c>
      <c r="N122" s="192" t="s">
        <v>1</v>
      </c>
      <c r="O122" s="193" t="s">
        <v>40</v>
      </c>
      <c r="P122" s="194">
        <f t="shared" ref="P122" si="129">I122+J122</f>
        <v>5310</v>
      </c>
      <c r="Q122" s="194">
        <f t="shared" ref="Q122" si="130">ROUND(I122*H122,2)</f>
        <v>5310</v>
      </c>
      <c r="R122" s="194">
        <f t="shared" ref="R122" si="131">ROUND(J122*H122,2)</f>
        <v>0</v>
      </c>
      <c r="S122" s="195">
        <v>17</v>
      </c>
      <c r="T122" s="195">
        <f t="shared" ref="T122" si="132">S122*H122</f>
        <v>17</v>
      </c>
      <c r="U122" s="195">
        <v>17</v>
      </c>
      <c r="V122" s="195">
        <f t="shared" ref="V122" si="133">U122*H122</f>
        <v>17</v>
      </c>
      <c r="W122" s="195">
        <v>17</v>
      </c>
      <c r="X122" s="195">
        <f t="shared" ref="X122" si="134">W122*H122</f>
        <v>17</v>
      </c>
      <c r="Y122" s="196" t="s">
        <v>1</v>
      </c>
      <c r="Z122" s="213">
        <f t="shared" ref="Z122" si="135">SUM((AA122/K122-1)*100)</f>
        <v>100</v>
      </c>
      <c r="AA122" s="182">
        <v>10620</v>
      </c>
      <c r="AR122" s="11" t="s">
        <v>208</v>
      </c>
      <c r="AT122" s="11" t="s">
        <v>244</v>
      </c>
      <c r="AU122" s="11" t="s">
        <v>71</v>
      </c>
      <c r="AY122" s="11" t="s">
        <v>130</v>
      </c>
      <c r="BE122" s="164">
        <f>IF(O122="základní",K122,0)</f>
        <v>5310</v>
      </c>
      <c r="BF122" s="164">
        <f>IF(O122="snížená",K122,0)</f>
        <v>0</v>
      </c>
      <c r="BG122" s="164">
        <f>IF(O122="zákl. přenesená",K122,0)</f>
        <v>0</v>
      </c>
      <c r="BH122" s="164">
        <f>IF(O122="sníž. přenesená",K122,0)</f>
        <v>0</v>
      </c>
      <c r="BI122" s="164">
        <f>IF(O122="nulová",K122,0)</f>
        <v>0</v>
      </c>
      <c r="BJ122" s="11" t="s">
        <v>79</v>
      </c>
      <c r="BK122" s="164">
        <f>ROUND(P122*H122,2)</f>
        <v>5310</v>
      </c>
      <c r="BL122" s="11" t="s">
        <v>129</v>
      </c>
      <c r="BM122" s="11" t="s">
        <v>1515</v>
      </c>
    </row>
    <row r="123" spans="2:65" s="1" customFormat="1">
      <c r="B123" s="27"/>
      <c r="C123" s="28"/>
      <c r="D123" s="165" t="s">
        <v>139</v>
      </c>
      <c r="E123" s="28"/>
      <c r="F123" s="166" t="s">
        <v>1514</v>
      </c>
      <c r="G123" s="28"/>
      <c r="H123" s="28"/>
      <c r="I123" s="28"/>
      <c r="J123" s="28"/>
      <c r="K123" s="28"/>
      <c r="L123" s="28"/>
      <c r="M123" s="181"/>
      <c r="N123" s="192"/>
      <c r="O123" s="193"/>
      <c r="P123" s="194"/>
      <c r="Q123" s="194"/>
      <c r="R123" s="194"/>
      <c r="S123" s="195"/>
      <c r="T123" s="195"/>
      <c r="U123" s="195"/>
      <c r="V123" s="195"/>
      <c r="W123" s="195"/>
      <c r="X123" s="195"/>
      <c r="Y123" s="196"/>
      <c r="Z123" s="213"/>
      <c r="AA123" s="182"/>
      <c r="AT123" s="11" t="s">
        <v>139</v>
      </c>
      <c r="AU123" s="11" t="s">
        <v>71</v>
      </c>
    </row>
    <row r="124" spans="2:65" s="1" customFormat="1" ht="22.5" customHeight="1">
      <c r="B124" s="27"/>
      <c r="C124" s="168" t="s">
        <v>267</v>
      </c>
      <c r="D124" s="168" t="s">
        <v>244</v>
      </c>
      <c r="E124" s="169" t="s">
        <v>1516</v>
      </c>
      <c r="F124" s="170" t="s">
        <v>1517</v>
      </c>
      <c r="G124" s="171" t="s">
        <v>135</v>
      </c>
      <c r="H124" s="172">
        <v>1</v>
      </c>
      <c r="I124" s="173">
        <v>5280</v>
      </c>
      <c r="J124" s="174"/>
      <c r="K124" s="173">
        <f>ROUND(P124*H124,2)</f>
        <v>5280</v>
      </c>
      <c r="L124" s="170" t="s">
        <v>136</v>
      </c>
      <c r="M124" s="181" t="str">
        <f t="shared" ref="M124" si="136">IF(K124&gt;AA124,"Cena shodná","Cena zvýšena o")</f>
        <v>Cena zvýšena o</v>
      </c>
      <c r="N124" s="192" t="s">
        <v>1</v>
      </c>
      <c r="O124" s="193" t="s">
        <v>40</v>
      </c>
      <c r="P124" s="194">
        <f t="shared" ref="P124" si="137">I124+J124</f>
        <v>5280</v>
      </c>
      <c r="Q124" s="194">
        <f t="shared" ref="Q124" si="138">ROUND(I124*H124,2)</f>
        <v>5280</v>
      </c>
      <c r="R124" s="194">
        <f t="shared" ref="R124" si="139">ROUND(J124*H124,2)</f>
        <v>0</v>
      </c>
      <c r="S124" s="195">
        <v>18</v>
      </c>
      <c r="T124" s="195">
        <f t="shared" ref="T124" si="140">S124*H124</f>
        <v>18</v>
      </c>
      <c r="U124" s="195">
        <v>18</v>
      </c>
      <c r="V124" s="195">
        <f t="shared" ref="V124" si="141">U124*H124</f>
        <v>18</v>
      </c>
      <c r="W124" s="195">
        <v>18</v>
      </c>
      <c r="X124" s="195">
        <f t="shared" ref="X124" si="142">W124*H124</f>
        <v>18</v>
      </c>
      <c r="Y124" s="196" t="s">
        <v>1</v>
      </c>
      <c r="Z124" s="213">
        <f t="shared" ref="Z124" si="143">SUM((AA124/K124-1)*100)</f>
        <v>100</v>
      </c>
      <c r="AA124" s="182">
        <v>10560</v>
      </c>
      <c r="AR124" s="11" t="s">
        <v>208</v>
      </c>
      <c r="AT124" s="11" t="s">
        <v>244</v>
      </c>
      <c r="AU124" s="11" t="s">
        <v>71</v>
      </c>
      <c r="AY124" s="11" t="s">
        <v>130</v>
      </c>
      <c r="BE124" s="164">
        <f>IF(O124="základní",K124,0)</f>
        <v>5280</v>
      </c>
      <c r="BF124" s="164">
        <f>IF(O124="snížená",K124,0)</f>
        <v>0</v>
      </c>
      <c r="BG124" s="164">
        <f>IF(O124="zákl. přenesená",K124,0)</f>
        <v>0</v>
      </c>
      <c r="BH124" s="164">
        <f>IF(O124="sníž. přenesená",K124,0)</f>
        <v>0</v>
      </c>
      <c r="BI124" s="164">
        <f>IF(O124="nulová",K124,0)</f>
        <v>0</v>
      </c>
      <c r="BJ124" s="11" t="s">
        <v>79</v>
      </c>
      <c r="BK124" s="164">
        <f>ROUND(P124*H124,2)</f>
        <v>5280</v>
      </c>
      <c r="BL124" s="11" t="s">
        <v>129</v>
      </c>
      <c r="BM124" s="11" t="s">
        <v>1518</v>
      </c>
    </row>
    <row r="125" spans="2:65" s="1" customFormat="1">
      <c r="B125" s="27"/>
      <c r="C125" s="28"/>
      <c r="D125" s="165" t="s">
        <v>139</v>
      </c>
      <c r="E125" s="28"/>
      <c r="F125" s="166" t="s">
        <v>1517</v>
      </c>
      <c r="G125" s="28"/>
      <c r="H125" s="28"/>
      <c r="I125" s="28"/>
      <c r="J125" s="28"/>
      <c r="K125" s="28"/>
      <c r="L125" s="28"/>
      <c r="M125" s="181"/>
      <c r="N125" s="192"/>
      <c r="O125" s="193"/>
      <c r="P125" s="194"/>
      <c r="Q125" s="194"/>
      <c r="R125" s="194"/>
      <c r="S125" s="195"/>
      <c r="T125" s="195"/>
      <c r="U125" s="195"/>
      <c r="V125" s="195"/>
      <c r="W125" s="195"/>
      <c r="X125" s="195"/>
      <c r="Y125" s="196"/>
      <c r="Z125" s="213"/>
      <c r="AA125" s="182"/>
      <c r="AT125" s="11" t="s">
        <v>139</v>
      </c>
      <c r="AU125" s="11" t="s">
        <v>71</v>
      </c>
    </row>
    <row r="126" spans="2:65" s="1" customFormat="1" ht="22.5" customHeight="1">
      <c r="B126" s="27"/>
      <c r="C126" s="168" t="s">
        <v>272</v>
      </c>
      <c r="D126" s="168" t="s">
        <v>244</v>
      </c>
      <c r="E126" s="169" t="s">
        <v>1519</v>
      </c>
      <c r="F126" s="170" t="s">
        <v>1520</v>
      </c>
      <c r="G126" s="171" t="s">
        <v>135</v>
      </c>
      <c r="H126" s="172">
        <v>1</v>
      </c>
      <c r="I126" s="173">
        <v>5260</v>
      </c>
      <c r="J126" s="174"/>
      <c r="K126" s="173">
        <f>ROUND(P126*H126,2)</f>
        <v>5260</v>
      </c>
      <c r="L126" s="170" t="s">
        <v>136</v>
      </c>
      <c r="M126" s="181" t="str">
        <f t="shared" ref="M126" si="144">IF(K126&gt;AA126,"Cena shodná","Cena zvýšena o")</f>
        <v>Cena zvýšena o</v>
      </c>
      <c r="N126" s="192" t="s">
        <v>1</v>
      </c>
      <c r="O126" s="193" t="s">
        <v>40</v>
      </c>
      <c r="P126" s="194">
        <f t="shared" ref="P126" si="145">I126+J126</f>
        <v>5260</v>
      </c>
      <c r="Q126" s="194">
        <f t="shared" ref="Q126" si="146">ROUND(I126*H126,2)</f>
        <v>5260</v>
      </c>
      <c r="R126" s="194">
        <f t="shared" ref="R126" si="147">ROUND(J126*H126,2)</f>
        <v>0</v>
      </c>
      <c r="S126" s="195">
        <v>19</v>
      </c>
      <c r="T126" s="195">
        <f t="shared" ref="T126" si="148">S126*H126</f>
        <v>19</v>
      </c>
      <c r="U126" s="195">
        <v>19</v>
      </c>
      <c r="V126" s="195">
        <f t="shared" ref="V126" si="149">U126*H126</f>
        <v>19</v>
      </c>
      <c r="W126" s="195">
        <v>19</v>
      </c>
      <c r="X126" s="195">
        <f t="shared" ref="X126" si="150">W126*H126</f>
        <v>19</v>
      </c>
      <c r="Y126" s="196" t="s">
        <v>1</v>
      </c>
      <c r="Z126" s="213">
        <f t="shared" ref="Z126" si="151">SUM((AA126/K126-1)*100)</f>
        <v>100</v>
      </c>
      <c r="AA126" s="182">
        <v>10520</v>
      </c>
      <c r="AR126" s="11" t="s">
        <v>208</v>
      </c>
      <c r="AT126" s="11" t="s">
        <v>244</v>
      </c>
      <c r="AU126" s="11" t="s">
        <v>71</v>
      </c>
      <c r="AY126" s="11" t="s">
        <v>130</v>
      </c>
      <c r="BE126" s="164">
        <f>IF(O126="základní",K126,0)</f>
        <v>5260</v>
      </c>
      <c r="BF126" s="164">
        <f>IF(O126="snížená",K126,0)</f>
        <v>0</v>
      </c>
      <c r="BG126" s="164">
        <f>IF(O126="zákl. přenesená",K126,0)</f>
        <v>0</v>
      </c>
      <c r="BH126" s="164">
        <f>IF(O126="sníž. přenesená",K126,0)</f>
        <v>0</v>
      </c>
      <c r="BI126" s="164">
        <f>IF(O126="nulová",K126,0)</f>
        <v>0</v>
      </c>
      <c r="BJ126" s="11" t="s">
        <v>79</v>
      </c>
      <c r="BK126" s="164">
        <f>ROUND(P126*H126,2)</f>
        <v>5260</v>
      </c>
      <c r="BL126" s="11" t="s">
        <v>129</v>
      </c>
      <c r="BM126" s="11" t="s">
        <v>1521</v>
      </c>
    </row>
    <row r="127" spans="2:65" s="1" customFormat="1">
      <c r="B127" s="27"/>
      <c r="C127" s="28"/>
      <c r="D127" s="165" t="s">
        <v>139</v>
      </c>
      <c r="E127" s="28"/>
      <c r="F127" s="166" t="s">
        <v>1520</v>
      </c>
      <c r="G127" s="28"/>
      <c r="H127" s="28"/>
      <c r="I127" s="28"/>
      <c r="J127" s="28"/>
      <c r="K127" s="28"/>
      <c r="L127" s="28"/>
      <c r="M127" s="181"/>
      <c r="N127" s="192"/>
      <c r="O127" s="193"/>
      <c r="P127" s="194"/>
      <c r="Q127" s="194"/>
      <c r="R127" s="194"/>
      <c r="S127" s="195"/>
      <c r="T127" s="195"/>
      <c r="U127" s="195"/>
      <c r="V127" s="195"/>
      <c r="W127" s="195"/>
      <c r="X127" s="195"/>
      <c r="Y127" s="196"/>
      <c r="Z127" s="213"/>
      <c r="AA127" s="182"/>
      <c r="AT127" s="11" t="s">
        <v>139</v>
      </c>
      <c r="AU127" s="11" t="s">
        <v>71</v>
      </c>
    </row>
    <row r="128" spans="2:65" s="1" customFormat="1" ht="22.5" customHeight="1">
      <c r="B128" s="27"/>
      <c r="C128" s="168" t="s">
        <v>8</v>
      </c>
      <c r="D128" s="168" t="s">
        <v>244</v>
      </c>
      <c r="E128" s="169" t="s">
        <v>1522</v>
      </c>
      <c r="F128" s="170" t="s">
        <v>1523</v>
      </c>
      <c r="G128" s="171" t="s">
        <v>135</v>
      </c>
      <c r="H128" s="172">
        <v>1</v>
      </c>
      <c r="I128" s="173">
        <v>5310</v>
      </c>
      <c r="J128" s="174"/>
      <c r="K128" s="173">
        <f>ROUND(P128*H128,2)</f>
        <v>5310</v>
      </c>
      <c r="L128" s="170" t="s">
        <v>136</v>
      </c>
      <c r="M128" s="181" t="str">
        <f t="shared" ref="M128" si="152">IF(K128&gt;AA128,"Cena shodná","Cena zvýšena o")</f>
        <v>Cena zvýšena o</v>
      </c>
      <c r="N128" s="192" t="s">
        <v>1</v>
      </c>
      <c r="O128" s="193" t="s">
        <v>40</v>
      </c>
      <c r="P128" s="194">
        <f t="shared" ref="P128" si="153">I128+J128</f>
        <v>5310</v>
      </c>
      <c r="Q128" s="194">
        <f t="shared" ref="Q128" si="154">ROUND(I128*H128,2)</f>
        <v>5310</v>
      </c>
      <c r="R128" s="194">
        <f t="shared" ref="R128" si="155">ROUND(J128*H128,2)</f>
        <v>0</v>
      </c>
      <c r="S128" s="195">
        <v>20</v>
      </c>
      <c r="T128" s="195">
        <f t="shared" ref="T128" si="156">S128*H128</f>
        <v>20</v>
      </c>
      <c r="U128" s="195">
        <v>20</v>
      </c>
      <c r="V128" s="195">
        <f t="shared" ref="V128" si="157">U128*H128</f>
        <v>20</v>
      </c>
      <c r="W128" s="195">
        <v>20</v>
      </c>
      <c r="X128" s="195">
        <f t="shared" ref="X128" si="158">W128*H128</f>
        <v>20</v>
      </c>
      <c r="Y128" s="196" t="s">
        <v>1</v>
      </c>
      <c r="Z128" s="213">
        <f t="shared" ref="Z128" si="159">SUM((AA128/K128-1)*100)</f>
        <v>100</v>
      </c>
      <c r="AA128" s="182">
        <v>10620</v>
      </c>
      <c r="AR128" s="11" t="s">
        <v>208</v>
      </c>
      <c r="AT128" s="11" t="s">
        <v>244</v>
      </c>
      <c r="AU128" s="11" t="s">
        <v>71</v>
      </c>
      <c r="AY128" s="11" t="s">
        <v>130</v>
      </c>
      <c r="BE128" s="164">
        <f>IF(O128="základní",K128,0)</f>
        <v>5310</v>
      </c>
      <c r="BF128" s="164">
        <f>IF(O128="snížená",K128,0)</f>
        <v>0</v>
      </c>
      <c r="BG128" s="164">
        <f>IF(O128="zákl. přenesená",K128,0)</f>
        <v>0</v>
      </c>
      <c r="BH128" s="164">
        <f>IF(O128="sníž. přenesená",K128,0)</f>
        <v>0</v>
      </c>
      <c r="BI128" s="164">
        <f>IF(O128="nulová",K128,0)</f>
        <v>0</v>
      </c>
      <c r="BJ128" s="11" t="s">
        <v>79</v>
      </c>
      <c r="BK128" s="164">
        <f>ROUND(P128*H128,2)</f>
        <v>5310</v>
      </c>
      <c r="BL128" s="11" t="s">
        <v>129</v>
      </c>
      <c r="BM128" s="11" t="s">
        <v>1524</v>
      </c>
    </row>
    <row r="129" spans="2:65" s="1" customFormat="1">
      <c r="B129" s="27"/>
      <c r="C129" s="28"/>
      <c r="D129" s="165" t="s">
        <v>139</v>
      </c>
      <c r="E129" s="28"/>
      <c r="F129" s="166" t="s">
        <v>1523</v>
      </c>
      <c r="G129" s="28"/>
      <c r="H129" s="28"/>
      <c r="I129" s="28"/>
      <c r="J129" s="28"/>
      <c r="K129" s="28"/>
      <c r="L129" s="28"/>
      <c r="M129" s="181"/>
      <c r="N129" s="192"/>
      <c r="O129" s="193"/>
      <c r="P129" s="194"/>
      <c r="Q129" s="194"/>
      <c r="R129" s="194"/>
      <c r="S129" s="195"/>
      <c r="T129" s="195"/>
      <c r="U129" s="195"/>
      <c r="V129" s="195"/>
      <c r="W129" s="195"/>
      <c r="X129" s="195"/>
      <c r="Y129" s="196"/>
      <c r="Z129" s="213"/>
      <c r="AA129" s="182"/>
      <c r="AT129" s="11" t="s">
        <v>139</v>
      </c>
      <c r="AU129" s="11" t="s">
        <v>71</v>
      </c>
    </row>
    <row r="130" spans="2:65" s="1" customFormat="1" ht="22.5" customHeight="1">
      <c r="B130" s="27"/>
      <c r="C130" s="168" t="s">
        <v>281</v>
      </c>
      <c r="D130" s="168" t="s">
        <v>244</v>
      </c>
      <c r="E130" s="169" t="s">
        <v>1525</v>
      </c>
      <c r="F130" s="170" t="s">
        <v>1526</v>
      </c>
      <c r="G130" s="171" t="s">
        <v>135</v>
      </c>
      <c r="H130" s="172">
        <v>1</v>
      </c>
      <c r="I130" s="173">
        <v>5310</v>
      </c>
      <c r="J130" s="174"/>
      <c r="K130" s="173">
        <f>ROUND(P130*H130,2)</f>
        <v>5310</v>
      </c>
      <c r="L130" s="170" t="s">
        <v>136</v>
      </c>
      <c r="M130" s="181" t="str">
        <f t="shared" ref="M130" si="160">IF(K130&gt;AA130,"Cena shodná","Cena zvýšena o")</f>
        <v>Cena zvýšena o</v>
      </c>
      <c r="N130" s="192" t="s">
        <v>1</v>
      </c>
      <c r="O130" s="193" t="s">
        <v>40</v>
      </c>
      <c r="P130" s="194">
        <f t="shared" ref="P130" si="161">I130+J130</f>
        <v>5310</v>
      </c>
      <c r="Q130" s="194">
        <f t="shared" ref="Q130" si="162">ROUND(I130*H130,2)</f>
        <v>5310</v>
      </c>
      <c r="R130" s="194">
        <f t="shared" ref="R130" si="163">ROUND(J130*H130,2)</f>
        <v>0</v>
      </c>
      <c r="S130" s="195">
        <v>21</v>
      </c>
      <c r="T130" s="195">
        <f t="shared" ref="T130" si="164">S130*H130</f>
        <v>21</v>
      </c>
      <c r="U130" s="195">
        <v>21</v>
      </c>
      <c r="V130" s="195">
        <f t="shared" ref="V130" si="165">U130*H130</f>
        <v>21</v>
      </c>
      <c r="W130" s="195">
        <v>21</v>
      </c>
      <c r="X130" s="195">
        <f t="shared" ref="X130" si="166">W130*H130</f>
        <v>21</v>
      </c>
      <c r="Y130" s="196" t="s">
        <v>1</v>
      </c>
      <c r="Z130" s="213">
        <f t="shared" ref="Z130" si="167">SUM((AA130/K130-1)*100)</f>
        <v>100</v>
      </c>
      <c r="AA130" s="182">
        <v>10620</v>
      </c>
      <c r="AR130" s="11" t="s">
        <v>208</v>
      </c>
      <c r="AT130" s="11" t="s">
        <v>244</v>
      </c>
      <c r="AU130" s="11" t="s">
        <v>71</v>
      </c>
      <c r="AY130" s="11" t="s">
        <v>130</v>
      </c>
      <c r="BE130" s="164">
        <f>IF(O130="základní",K130,0)</f>
        <v>5310</v>
      </c>
      <c r="BF130" s="164">
        <f>IF(O130="snížená",K130,0)</f>
        <v>0</v>
      </c>
      <c r="BG130" s="164">
        <f>IF(O130="zákl. přenesená",K130,0)</f>
        <v>0</v>
      </c>
      <c r="BH130" s="164">
        <f>IF(O130="sníž. přenesená",K130,0)</f>
        <v>0</v>
      </c>
      <c r="BI130" s="164">
        <f>IF(O130="nulová",K130,0)</f>
        <v>0</v>
      </c>
      <c r="BJ130" s="11" t="s">
        <v>79</v>
      </c>
      <c r="BK130" s="164">
        <f>ROUND(P130*H130,2)</f>
        <v>5310</v>
      </c>
      <c r="BL130" s="11" t="s">
        <v>129</v>
      </c>
      <c r="BM130" s="11" t="s">
        <v>1527</v>
      </c>
    </row>
    <row r="131" spans="2:65" s="1" customFormat="1">
      <c r="B131" s="27"/>
      <c r="C131" s="28"/>
      <c r="D131" s="165" t="s">
        <v>139</v>
      </c>
      <c r="E131" s="28"/>
      <c r="F131" s="166" t="s">
        <v>1526</v>
      </c>
      <c r="G131" s="28"/>
      <c r="H131" s="28"/>
      <c r="I131" s="28"/>
      <c r="J131" s="28"/>
      <c r="K131" s="28"/>
      <c r="L131" s="28"/>
      <c r="M131" s="181"/>
      <c r="N131" s="192"/>
      <c r="O131" s="193"/>
      <c r="P131" s="194"/>
      <c r="Q131" s="194"/>
      <c r="R131" s="194"/>
      <c r="S131" s="195"/>
      <c r="T131" s="195"/>
      <c r="U131" s="195"/>
      <c r="V131" s="195"/>
      <c r="W131" s="195"/>
      <c r="X131" s="195"/>
      <c r="Y131" s="196"/>
      <c r="Z131" s="213"/>
      <c r="AA131" s="182"/>
      <c r="AT131" s="11" t="s">
        <v>139</v>
      </c>
      <c r="AU131" s="11" t="s">
        <v>71</v>
      </c>
    </row>
    <row r="132" spans="2:65" s="1" customFormat="1" ht="22.5" customHeight="1">
      <c r="B132" s="27"/>
      <c r="C132" s="168" t="s">
        <v>286</v>
      </c>
      <c r="D132" s="168" t="s">
        <v>244</v>
      </c>
      <c r="E132" s="169" t="s">
        <v>1528</v>
      </c>
      <c r="F132" s="170" t="s">
        <v>1529</v>
      </c>
      <c r="G132" s="171" t="s">
        <v>135</v>
      </c>
      <c r="H132" s="172">
        <v>1</v>
      </c>
      <c r="I132" s="173">
        <v>5470</v>
      </c>
      <c r="J132" s="174"/>
      <c r="K132" s="173">
        <f>ROUND(P132*H132,2)</f>
        <v>5470</v>
      </c>
      <c r="L132" s="170" t="s">
        <v>136</v>
      </c>
      <c r="M132" s="181" t="str">
        <f t="shared" ref="M132" si="168">IF(K132&gt;AA132,"Cena shodná","Cena zvýšena o")</f>
        <v>Cena zvýšena o</v>
      </c>
      <c r="N132" s="192" t="s">
        <v>1</v>
      </c>
      <c r="O132" s="193" t="s">
        <v>40</v>
      </c>
      <c r="P132" s="194">
        <f t="shared" ref="P132" si="169">I132+J132</f>
        <v>5470</v>
      </c>
      <c r="Q132" s="194">
        <f t="shared" ref="Q132" si="170">ROUND(I132*H132,2)</f>
        <v>5470</v>
      </c>
      <c r="R132" s="194">
        <f t="shared" ref="R132" si="171">ROUND(J132*H132,2)</f>
        <v>0</v>
      </c>
      <c r="S132" s="195">
        <v>22</v>
      </c>
      <c r="T132" s="195">
        <f t="shared" ref="T132" si="172">S132*H132</f>
        <v>22</v>
      </c>
      <c r="U132" s="195">
        <v>22</v>
      </c>
      <c r="V132" s="195">
        <f t="shared" ref="V132" si="173">U132*H132</f>
        <v>22</v>
      </c>
      <c r="W132" s="195">
        <v>22</v>
      </c>
      <c r="X132" s="195">
        <f t="shared" ref="X132" si="174">W132*H132</f>
        <v>22</v>
      </c>
      <c r="Y132" s="196" t="s">
        <v>1</v>
      </c>
      <c r="Z132" s="213">
        <f t="shared" ref="Z132" si="175">SUM((AA132/K132-1)*100)</f>
        <v>100</v>
      </c>
      <c r="AA132" s="182">
        <v>10940</v>
      </c>
      <c r="AR132" s="11" t="s">
        <v>208</v>
      </c>
      <c r="AT132" s="11" t="s">
        <v>244</v>
      </c>
      <c r="AU132" s="11" t="s">
        <v>71</v>
      </c>
      <c r="AY132" s="11" t="s">
        <v>130</v>
      </c>
      <c r="BE132" s="164">
        <f>IF(O132="základní",K132,0)</f>
        <v>5470</v>
      </c>
      <c r="BF132" s="164">
        <f>IF(O132="snížená",K132,0)</f>
        <v>0</v>
      </c>
      <c r="BG132" s="164">
        <f>IF(O132="zákl. přenesená",K132,0)</f>
        <v>0</v>
      </c>
      <c r="BH132" s="164">
        <f>IF(O132="sníž. přenesená",K132,0)</f>
        <v>0</v>
      </c>
      <c r="BI132" s="164">
        <f>IF(O132="nulová",K132,0)</f>
        <v>0</v>
      </c>
      <c r="BJ132" s="11" t="s">
        <v>79</v>
      </c>
      <c r="BK132" s="164">
        <f>ROUND(P132*H132,2)</f>
        <v>5470</v>
      </c>
      <c r="BL132" s="11" t="s">
        <v>129</v>
      </c>
      <c r="BM132" s="11" t="s">
        <v>1530</v>
      </c>
    </row>
    <row r="133" spans="2:65" s="1" customFormat="1">
      <c r="B133" s="27"/>
      <c r="C133" s="28"/>
      <c r="D133" s="165" t="s">
        <v>139</v>
      </c>
      <c r="E133" s="28"/>
      <c r="F133" s="166" t="s">
        <v>1529</v>
      </c>
      <c r="G133" s="28"/>
      <c r="H133" s="28"/>
      <c r="I133" s="28"/>
      <c r="J133" s="28"/>
      <c r="K133" s="28"/>
      <c r="L133" s="28"/>
      <c r="M133" s="181"/>
      <c r="N133" s="192"/>
      <c r="O133" s="193"/>
      <c r="P133" s="194"/>
      <c r="Q133" s="194"/>
      <c r="R133" s="194"/>
      <c r="S133" s="195"/>
      <c r="T133" s="195"/>
      <c r="U133" s="195"/>
      <c r="V133" s="195"/>
      <c r="W133" s="195"/>
      <c r="X133" s="195"/>
      <c r="Y133" s="196"/>
      <c r="Z133" s="213"/>
      <c r="AA133" s="182"/>
      <c r="AT133" s="11" t="s">
        <v>139</v>
      </c>
      <c r="AU133" s="11" t="s">
        <v>71</v>
      </c>
    </row>
    <row r="134" spans="2:65" s="1" customFormat="1" ht="22.5" customHeight="1">
      <c r="B134" s="27"/>
      <c r="C134" s="168" t="s">
        <v>291</v>
      </c>
      <c r="D134" s="168" t="s">
        <v>244</v>
      </c>
      <c r="E134" s="169" t="s">
        <v>1531</v>
      </c>
      <c r="F134" s="170" t="s">
        <v>1532</v>
      </c>
      <c r="G134" s="171" t="s">
        <v>135</v>
      </c>
      <c r="H134" s="172">
        <v>1</v>
      </c>
      <c r="I134" s="173">
        <v>5260</v>
      </c>
      <c r="J134" s="174"/>
      <c r="K134" s="173">
        <f>ROUND(P134*H134,2)</f>
        <v>5260</v>
      </c>
      <c r="L134" s="170" t="s">
        <v>136</v>
      </c>
      <c r="M134" s="181" t="str">
        <f t="shared" ref="M134" si="176">IF(K134&gt;AA134,"Cena shodná","Cena zvýšena o")</f>
        <v>Cena zvýšena o</v>
      </c>
      <c r="N134" s="192" t="s">
        <v>1</v>
      </c>
      <c r="O134" s="193" t="s">
        <v>40</v>
      </c>
      <c r="P134" s="194">
        <f t="shared" ref="P134" si="177">I134+J134</f>
        <v>5260</v>
      </c>
      <c r="Q134" s="194">
        <f t="shared" ref="Q134" si="178">ROUND(I134*H134,2)</f>
        <v>5260</v>
      </c>
      <c r="R134" s="194">
        <f t="shared" ref="R134" si="179">ROUND(J134*H134,2)</f>
        <v>0</v>
      </c>
      <c r="S134" s="195">
        <v>23</v>
      </c>
      <c r="T134" s="195">
        <f t="shared" ref="T134" si="180">S134*H134</f>
        <v>23</v>
      </c>
      <c r="U134" s="195">
        <v>23</v>
      </c>
      <c r="V134" s="195">
        <f t="shared" ref="V134" si="181">U134*H134</f>
        <v>23</v>
      </c>
      <c r="W134" s="195">
        <v>23</v>
      </c>
      <c r="X134" s="195">
        <f t="shared" ref="X134" si="182">W134*H134</f>
        <v>23</v>
      </c>
      <c r="Y134" s="196" t="s">
        <v>1</v>
      </c>
      <c r="Z134" s="213">
        <f t="shared" ref="Z134" si="183">SUM((AA134/K134-1)*100)</f>
        <v>100</v>
      </c>
      <c r="AA134" s="182">
        <v>10520</v>
      </c>
      <c r="AR134" s="11" t="s">
        <v>208</v>
      </c>
      <c r="AT134" s="11" t="s">
        <v>244</v>
      </c>
      <c r="AU134" s="11" t="s">
        <v>71</v>
      </c>
      <c r="AY134" s="11" t="s">
        <v>130</v>
      </c>
      <c r="BE134" s="164">
        <f>IF(O134="základní",K134,0)</f>
        <v>5260</v>
      </c>
      <c r="BF134" s="164">
        <f>IF(O134="snížená",K134,0)</f>
        <v>0</v>
      </c>
      <c r="BG134" s="164">
        <f>IF(O134="zákl. přenesená",K134,0)</f>
        <v>0</v>
      </c>
      <c r="BH134" s="164">
        <f>IF(O134="sníž. přenesená",K134,0)</f>
        <v>0</v>
      </c>
      <c r="BI134" s="164">
        <f>IF(O134="nulová",K134,0)</f>
        <v>0</v>
      </c>
      <c r="BJ134" s="11" t="s">
        <v>79</v>
      </c>
      <c r="BK134" s="164">
        <f>ROUND(P134*H134,2)</f>
        <v>5260</v>
      </c>
      <c r="BL134" s="11" t="s">
        <v>129</v>
      </c>
      <c r="BM134" s="11" t="s">
        <v>1533</v>
      </c>
    </row>
    <row r="135" spans="2:65" s="1" customFormat="1">
      <c r="B135" s="27"/>
      <c r="C135" s="28"/>
      <c r="D135" s="165" t="s">
        <v>139</v>
      </c>
      <c r="E135" s="28"/>
      <c r="F135" s="166" t="s">
        <v>1532</v>
      </c>
      <c r="G135" s="28"/>
      <c r="H135" s="28"/>
      <c r="I135" s="28"/>
      <c r="J135" s="28"/>
      <c r="K135" s="28"/>
      <c r="L135" s="28"/>
      <c r="M135" s="181"/>
      <c r="N135" s="192"/>
      <c r="O135" s="193"/>
      <c r="P135" s="194"/>
      <c r="Q135" s="194"/>
      <c r="R135" s="194"/>
      <c r="S135" s="195"/>
      <c r="T135" s="195"/>
      <c r="U135" s="195"/>
      <c r="V135" s="195"/>
      <c r="W135" s="195"/>
      <c r="X135" s="195"/>
      <c r="Y135" s="196"/>
      <c r="Z135" s="213"/>
      <c r="AA135" s="182"/>
      <c r="AT135" s="11" t="s">
        <v>139</v>
      </c>
      <c r="AU135" s="11" t="s">
        <v>71</v>
      </c>
    </row>
    <row r="136" spans="2:65" s="1" customFormat="1" ht="22.5" customHeight="1">
      <c r="B136" s="27"/>
      <c r="C136" s="168" t="s">
        <v>296</v>
      </c>
      <c r="D136" s="168" t="s">
        <v>244</v>
      </c>
      <c r="E136" s="169" t="s">
        <v>1534</v>
      </c>
      <c r="F136" s="170" t="s">
        <v>1535</v>
      </c>
      <c r="G136" s="171" t="s">
        <v>135</v>
      </c>
      <c r="H136" s="172">
        <v>1</v>
      </c>
      <c r="I136" s="173">
        <v>5170</v>
      </c>
      <c r="J136" s="174"/>
      <c r="K136" s="173">
        <f>ROUND(P136*H136,2)</f>
        <v>5170</v>
      </c>
      <c r="L136" s="170" t="s">
        <v>136</v>
      </c>
      <c r="M136" s="181" t="str">
        <f t="shared" ref="M136" si="184">IF(K136&gt;AA136,"Cena shodná","Cena zvýšena o")</f>
        <v>Cena zvýšena o</v>
      </c>
      <c r="N136" s="192" t="s">
        <v>1</v>
      </c>
      <c r="O136" s="193" t="s">
        <v>40</v>
      </c>
      <c r="P136" s="194">
        <f t="shared" ref="P136" si="185">I136+J136</f>
        <v>5170</v>
      </c>
      <c r="Q136" s="194">
        <f t="shared" ref="Q136" si="186">ROUND(I136*H136,2)</f>
        <v>5170</v>
      </c>
      <c r="R136" s="194">
        <f t="shared" ref="R136" si="187">ROUND(J136*H136,2)</f>
        <v>0</v>
      </c>
      <c r="S136" s="195">
        <v>24</v>
      </c>
      <c r="T136" s="195">
        <f t="shared" ref="T136" si="188">S136*H136</f>
        <v>24</v>
      </c>
      <c r="U136" s="195">
        <v>24</v>
      </c>
      <c r="V136" s="195">
        <f t="shared" ref="V136" si="189">U136*H136</f>
        <v>24</v>
      </c>
      <c r="W136" s="195">
        <v>24</v>
      </c>
      <c r="X136" s="195">
        <f t="shared" ref="X136" si="190">W136*H136</f>
        <v>24</v>
      </c>
      <c r="Y136" s="196" t="s">
        <v>1</v>
      </c>
      <c r="Z136" s="213">
        <f t="shared" ref="Z136" si="191">SUM((AA136/K136-1)*100)</f>
        <v>100</v>
      </c>
      <c r="AA136" s="182">
        <v>10340</v>
      </c>
      <c r="AR136" s="11" t="s">
        <v>208</v>
      </c>
      <c r="AT136" s="11" t="s">
        <v>244</v>
      </c>
      <c r="AU136" s="11" t="s">
        <v>71</v>
      </c>
      <c r="AY136" s="11" t="s">
        <v>130</v>
      </c>
      <c r="BE136" s="164">
        <f>IF(O136="základní",K136,0)</f>
        <v>5170</v>
      </c>
      <c r="BF136" s="164">
        <f>IF(O136="snížená",K136,0)</f>
        <v>0</v>
      </c>
      <c r="BG136" s="164">
        <f>IF(O136="zákl. přenesená",K136,0)</f>
        <v>0</v>
      </c>
      <c r="BH136" s="164">
        <f>IF(O136="sníž. přenesená",K136,0)</f>
        <v>0</v>
      </c>
      <c r="BI136" s="164">
        <f>IF(O136="nulová",K136,0)</f>
        <v>0</v>
      </c>
      <c r="BJ136" s="11" t="s">
        <v>79</v>
      </c>
      <c r="BK136" s="164">
        <f>ROUND(P136*H136,2)</f>
        <v>5170</v>
      </c>
      <c r="BL136" s="11" t="s">
        <v>129</v>
      </c>
      <c r="BM136" s="11" t="s">
        <v>1536</v>
      </c>
    </row>
    <row r="137" spans="2:65" s="1" customFormat="1">
      <c r="B137" s="27"/>
      <c r="C137" s="28"/>
      <c r="D137" s="165" t="s">
        <v>139</v>
      </c>
      <c r="E137" s="28"/>
      <c r="F137" s="166" t="s">
        <v>1535</v>
      </c>
      <c r="G137" s="28"/>
      <c r="H137" s="28"/>
      <c r="I137" s="28"/>
      <c r="J137" s="28"/>
      <c r="K137" s="28"/>
      <c r="L137" s="28"/>
      <c r="M137" s="181"/>
      <c r="N137" s="192"/>
      <c r="O137" s="193"/>
      <c r="P137" s="194"/>
      <c r="Q137" s="194"/>
      <c r="R137" s="194"/>
      <c r="S137" s="195"/>
      <c r="T137" s="195"/>
      <c r="U137" s="195"/>
      <c r="V137" s="195"/>
      <c r="W137" s="195"/>
      <c r="X137" s="195"/>
      <c r="Y137" s="196"/>
      <c r="Z137" s="213"/>
      <c r="AA137" s="182"/>
      <c r="AT137" s="11" t="s">
        <v>139</v>
      </c>
      <c r="AU137" s="11" t="s">
        <v>71</v>
      </c>
    </row>
    <row r="138" spans="2:65" s="1" customFormat="1" ht="22.5" customHeight="1">
      <c r="B138" s="27"/>
      <c r="C138" s="168" t="s">
        <v>301</v>
      </c>
      <c r="D138" s="168" t="s">
        <v>244</v>
      </c>
      <c r="E138" s="169" t="s">
        <v>1537</v>
      </c>
      <c r="F138" s="170" t="s">
        <v>1538</v>
      </c>
      <c r="G138" s="171" t="s">
        <v>135</v>
      </c>
      <c r="H138" s="172">
        <v>1</v>
      </c>
      <c r="I138" s="173">
        <v>5310</v>
      </c>
      <c r="J138" s="174"/>
      <c r="K138" s="173">
        <f>ROUND(P138*H138,2)</f>
        <v>5310</v>
      </c>
      <c r="L138" s="170" t="s">
        <v>136</v>
      </c>
      <c r="M138" s="181" t="str">
        <f t="shared" ref="M138" si="192">IF(K138&gt;AA138,"Cena shodná","Cena zvýšena o")</f>
        <v>Cena zvýšena o</v>
      </c>
      <c r="N138" s="192" t="s">
        <v>1</v>
      </c>
      <c r="O138" s="193" t="s">
        <v>40</v>
      </c>
      <c r="P138" s="194">
        <f t="shared" ref="P138" si="193">I138+J138</f>
        <v>5310</v>
      </c>
      <c r="Q138" s="194">
        <f t="shared" ref="Q138" si="194">ROUND(I138*H138,2)</f>
        <v>5310</v>
      </c>
      <c r="R138" s="194">
        <f t="shared" ref="R138" si="195">ROUND(J138*H138,2)</f>
        <v>0</v>
      </c>
      <c r="S138" s="195">
        <v>25</v>
      </c>
      <c r="T138" s="195">
        <f t="shared" ref="T138" si="196">S138*H138</f>
        <v>25</v>
      </c>
      <c r="U138" s="195">
        <v>25</v>
      </c>
      <c r="V138" s="195">
        <f t="shared" ref="V138" si="197">U138*H138</f>
        <v>25</v>
      </c>
      <c r="W138" s="195">
        <v>25</v>
      </c>
      <c r="X138" s="195">
        <f t="shared" ref="X138" si="198">W138*H138</f>
        <v>25</v>
      </c>
      <c r="Y138" s="196" t="s">
        <v>1</v>
      </c>
      <c r="Z138" s="213">
        <f t="shared" ref="Z138" si="199">SUM((AA138/K138-1)*100)</f>
        <v>100</v>
      </c>
      <c r="AA138" s="182">
        <v>10620</v>
      </c>
      <c r="AR138" s="11" t="s">
        <v>208</v>
      </c>
      <c r="AT138" s="11" t="s">
        <v>244</v>
      </c>
      <c r="AU138" s="11" t="s">
        <v>71</v>
      </c>
      <c r="AY138" s="11" t="s">
        <v>130</v>
      </c>
      <c r="BE138" s="164">
        <f>IF(O138="základní",K138,0)</f>
        <v>5310</v>
      </c>
      <c r="BF138" s="164">
        <f>IF(O138="snížená",K138,0)</f>
        <v>0</v>
      </c>
      <c r="BG138" s="164">
        <f>IF(O138="zákl. přenesená",K138,0)</f>
        <v>0</v>
      </c>
      <c r="BH138" s="164">
        <f>IF(O138="sníž. přenesená",K138,0)</f>
        <v>0</v>
      </c>
      <c r="BI138" s="164">
        <f>IF(O138="nulová",K138,0)</f>
        <v>0</v>
      </c>
      <c r="BJ138" s="11" t="s">
        <v>79</v>
      </c>
      <c r="BK138" s="164">
        <f>ROUND(P138*H138,2)</f>
        <v>5310</v>
      </c>
      <c r="BL138" s="11" t="s">
        <v>129</v>
      </c>
      <c r="BM138" s="11" t="s">
        <v>1539</v>
      </c>
    </row>
    <row r="139" spans="2:65" s="1" customFormat="1">
      <c r="B139" s="27"/>
      <c r="C139" s="28"/>
      <c r="D139" s="165" t="s">
        <v>139</v>
      </c>
      <c r="E139" s="28"/>
      <c r="F139" s="166" t="s">
        <v>1538</v>
      </c>
      <c r="G139" s="28"/>
      <c r="H139" s="28"/>
      <c r="I139" s="28"/>
      <c r="J139" s="28"/>
      <c r="K139" s="28"/>
      <c r="L139" s="28"/>
      <c r="M139" s="181"/>
      <c r="N139" s="192"/>
      <c r="O139" s="193"/>
      <c r="P139" s="194"/>
      <c r="Q139" s="194"/>
      <c r="R139" s="194"/>
      <c r="S139" s="195"/>
      <c r="T139" s="195"/>
      <c r="U139" s="195"/>
      <c r="V139" s="195"/>
      <c r="W139" s="195"/>
      <c r="X139" s="195"/>
      <c r="Y139" s="196"/>
      <c r="Z139" s="213"/>
      <c r="AA139" s="182"/>
      <c r="AT139" s="11" t="s">
        <v>139</v>
      </c>
      <c r="AU139" s="11" t="s">
        <v>71</v>
      </c>
    </row>
    <row r="140" spans="2:65" s="1" customFormat="1" ht="22.5" customHeight="1">
      <c r="B140" s="27"/>
      <c r="C140" s="168" t="s">
        <v>306</v>
      </c>
      <c r="D140" s="168" t="s">
        <v>244</v>
      </c>
      <c r="E140" s="169" t="s">
        <v>1540</v>
      </c>
      <c r="F140" s="170" t="s">
        <v>1541</v>
      </c>
      <c r="G140" s="171" t="s">
        <v>135</v>
      </c>
      <c r="H140" s="172">
        <v>1</v>
      </c>
      <c r="I140" s="173">
        <v>5310</v>
      </c>
      <c r="J140" s="174"/>
      <c r="K140" s="173">
        <f>ROUND(P140*H140,2)</f>
        <v>5310</v>
      </c>
      <c r="L140" s="170" t="s">
        <v>136</v>
      </c>
      <c r="M140" s="181" t="str">
        <f t="shared" ref="M140" si="200">IF(K140&gt;AA140,"Cena shodná","Cena zvýšena o")</f>
        <v>Cena zvýšena o</v>
      </c>
      <c r="N140" s="192" t="s">
        <v>1</v>
      </c>
      <c r="O140" s="193" t="s">
        <v>40</v>
      </c>
      <c r="P140" s="194">
        <f t="shared" ref="P140" si="201">I140+J140</f>
        <v>5310</v>
      </c>
      <c r="Q140" s="194">
        <f t="shared" ref="Q140" si="202">ROUND(I140*H140,2)</f>
        <v>5310</v>
      </c>
      <c r="R140" s="194">
        <f t="shared" ref="R140" si="203">ROUND(J140*H140,2)</f>
        <v>0</v>
      </c>
      <c r="S140" s="195">
        <v>26</v>
      </c>
      <c r="T140" s="195">
        <f t="shared" ref="T140" si="204">S140*H140</f>
        <v>26</v>
      </c>
      <c r="U140" s="195">
        <v>26</v>
      </c>
      <c r="V140" s="195">
        <f t="shared" ref="V140" si="205">U140*H140</f>
        <v>26</v>
      </c>
      <c r="W140" s="195">
        <v>26</v>
      </c>
      <c r="X140" s="195">
        <f t="shared" ref="X140" si="206">W140*H140</f>
        <v>26</v>
      </c>
      <c r="Y140" s="196" t="s">
        <v>1</v>
      </c>
      <c r="Z140" s="213">
        <f t="shared" ref="Z140" si="207">SUM((AA140/K140-1)*100)</f>
        <v>100</v>
      </c>
      <c r="AA140" s="182">
        <v>10620</v>
      </c>
      <c r="AR140" s="11" t="s">
        <v>208</v>
      </c>
      <c r="AT140" s="11" t="s">
        <v>244</v>
      </c>
      <c r="AU140" s="11" t="s">
        <v>71</v>
      </c>
      <c r="AY140" s="11" t="s">
        <v>130</v>
      </c>
      <c r="BE140" s="164">
        <f>IF(O140="základní",K140,0)</f>
        <v>5310</v>
      </c>
      <c r="BF140" s="164">
        <f>IF(O140="snížená",K140,0)</f>
        <v>0</v>
      </c>
      <c r="BG140" s="164">
        <f>IF(O140="zákl. přenesená",K140,0)</f>
        <v>0</v>
      </c>
      <c r="BH140" s="164">
        <f>IF(O140="sníž. přenesená",K140,0)</f>
        <v>0</v>
      </c>
      <c r="BI140" s="164">
        <f>IF(O140="nulová",K140,0)</f>
        <v>0</v>
      </c>
      <c r="BJ140" s="11" t="s">
        <v>79</v>
      </c>
      <c r="BK140" s="164">
        <f>ROUND(P140*H140,2)</f>
        <v>5310</v>
      </c>
      <c r="BL140" s="11" t="s">
        <v>129</v>
      </c>
      <c r="BM140" s="11" t="s">
        <v>1542</v>
      </c>
    </row>
    <row r="141" spans="2:65" s="1" customFormat="1">
      <c r="B141" s="27"/>
      <c r="C141" s="28"/>
      <c r="D141" s="165" t="s">
        <v>139</v>
      </c>
      <c r="E141" s="28"/>
      <c r="F141" s="166" t="s">
        <v>1541</v>
      </c>
      <c r="G141" s="28"/>
      <c r="H141" s="28"/>
      <c r="I141" s="28"/>
      <c r="J141" s="28"/>
      <c r="K141" s="28"/>
      <c r="L141" s="28"/>
      <c r="M141" s="181"/>
      <c r="N141" s="192"/>
      <c r="O141" s="193"/>
      <c r="P141" s="194"/>
      <c r="Q141" s="194"/>
      <c r="R141" s="194"/>
      <c r="S141" s="195"/>
      <c r="T141" s="195"/>
      <c r="U141" s="195"/>
      <c r="V141" s="195"/>
      <c r="W141" s="195"/>
      <c r="X141" s="195"/>
      <c r="Y141" s="196"/>
      <c r="Z141" s="213"/>
      <c r="AA141" s="182"/>
      <c r="AT141" s="11" t="s">
        <v>139</v>
      </c>
      <c r="AU141" s="11" t="s">
        <v>71</v>
      </c>
    </row>
    <row r="142" spans="2:65" s="1" customFormat="1" ht="22.5" customHeight="1">
      <c r="B142" s="27"/>
      <c r="C142" s="168" t="s">
        <v>311</v>
      </c>
      <c r="D142" s="168" t="s">
        <v>244</v>
      </c>
      <c r="E142" s="169" t="s">
        <v>1543</v>
      </c>
      <c r="F142" s="170" t="s">
        <v>1544</v>
      </c>
      <c r="G142" s="171" t="s">
        <v>135</v>
      </c>
      <c r="H142" s="172">
        <v>1</v>
      </c>
      <c r="I142" s="173">
        <v>4690</v>
      </c>
      <c r="J142" s="174"/>
      <c r="K142" s="173">
        <f>ROUND(P142*H142,2)</f>
        <v>4690</v>
      </c>
      <c r="L142" s="170" t="s">
        <v>136</v>
      </c>
      <c r="M142" s="181" t="str">
        <f t="shared" ref="M142" si="208">IF(K142&gt;AA142,"Cena shodná","Cena zvýšena o")</f>
        <v>Cena zvýšena o</v>
      </c>
      <c r="N142" s="192" t="s">
        <v>1</v>
      </c>
      <c r="O142" s="193" t="s">
        <v>40</v>
      </c>
      <c r="P142" s="194">
        <f t="shared" ref="P142" si="209">I142+J142</f>
        <v>4690</v>
      </c>
      <c r="Q142" s="194">
        <f t="shared" ref="Q142" si="210">ROUND(I142*H142,2)</f>
        <v>4690</v>
      </c>
      <c r="R142" s="194">
        <f t="shared" ref="R142" si="211">ROUND(J142*H142,2)</f>
        <v>0</v>
      </c>
      <c r="S142" s="195">
        <v>27</v>
      </c>
      <c r="T142" s="195">
        <f t="shared" ref="T142" si="212">S142*H142</f>
        <v>27</v>
      </c>
      <c r="U142" s="195">
        <v>27</v>
      </c>
      <c r="V142" s="195">
        <f t="shared" ref="V142" si="213">U142*H142</f>
        <v>27</v>
      </c>
      <c r="W142" s="195">
        <v>27</v>
      </c>
      <c r="X142" s="195">
        <f t="shared" ref="X142" si="214">W142*H142</f>
        <v>27</v>
      </c>
      <c r="Y142" s="196" t="s">
        <v>1</v>
      </c>
      <c r="Z142" s="213">
        <f t="shared" ref="Z142" si="215">SUM((AA142/K142-1)*100)</f>
        <v>100</v>
      </c>
      <c r="AA142" s="182">
        <v>9380</v>
      </c>
      <c r="AR142" s="11" t="s">
        <v>208</v>
      </c>
      <c r="AT142" s="11" t="s">
        <v>244</v>
      </c>
      <c r="AU142" s="11" t="s">
        <v>71</v>
      </c>
      <c r="AY142" s="11" t="s">
        <v>130</v>
      </c>
      <c r="BE142" s="164">
        <f>IF(O142="základní",K142,0)</f>
        <v>4690</v>
      </c>
      <c r="BF142" s="164">
        <f>IF(O142="snížená",K142,0)</f>
        <v>0</v>
      </c>
      <c r="BG142" s="164">
        <f>IF(O142="zákl. přenesená",K142,0)</f>
        <v>0</v>
      </c>
      <c r="BH142" s="164">
        <f>IF(O142="sníž. přenesená",K142,0)</f>
        <v>0</v>
      </c>
      <c r="BI142" s="164">
        <f>IF(O142="nulová",K142,0)</f>
        <v>0</v>
      </c>
      <c r="BJ142" s="11" t="s">
        <v>79</v>
      </c>
      <c r="BK142" s="164">
        <f>ROUND(P142*H142,2)</f>
        <v>4690</v>
      </c>
      <c r="BL142" s="11" t="s">
        <v>129</v>
      </c>
      <c r="BM142" s="11" t="s">
        <v>1545</v>
      </c>
    </row>
    <row r="143" spans="2:65" s="1" customFormat="1">
      <c r="B143" s="27"/>
      <c r="C143" s="28"/>
      <c r="D143" s="165" t="s">
        <v>139</v>
      </c>
      <c r="E143" s="28"/>
      <c r="F143" s="166" t="s">
        <v>1544</v>
      </c>
      <c r="G143" s="28"/>
      <c r="H143" s="28"/>
      <c r="I143" s="28"/>
      <c r="J143" s="28"/>
      <c r="K143" s="28"/>
      <c r="L143" s="28"/>
      <c r="M143" s="181"/>
      <c r="N143" s="192"/>
      <c r="O143" s="193"/>
      <c r="P143" s="194"/>
      <c r="Q143" s="194"/>
      <c r="R143" s="194"/>
      <c r="S143" s="195"/>
      <c r="T143" s="195"/>
      <c r="U143" s="195"/>
      <c r="V143" s="195"/>
      <c r="W143" s="195"/>
      <c r="X143" s="195"/>
      <c r="Y143" s="196"/>
      <c r="Z143" s="213"/>
      <c r="AA143" s="182"/>
      <c r="AT143" s="11" t="s">
        <v>139</v>
      </c>
      <c r="AU143" s="11" t="s">
        <v>71</v>
      </c>
    </row>
    <row r="144" spans="2:65" s="1" customFormat="1" ht="22.5" customHeight="1">
      <c r="B144" s="27"/>
      <c r="C144" s="168" t="s">
        <v>316</v>
      </c>
      <c r="D144" s="168" t="s">
        <v>244</v>
      </c>
      <c r="E144" s="169" t="s">
        <v>1546</v>
      </c>
      <c r="F144" s="170" t="s">
        <v>1547</v>
      </c>
      <c r="G144" s="171" t="s">
        <v>135</v>
      </c>
      <c r="H144" s="172">
        <v>1</v>
      </c>
      <c r="I144" s="173">
        <v>5290</v>
      </c>
      <c r="J144" s="174"/>
      <c r="K144" s="173">
        <f>ROUND(P144*H144,2)</f>
        <v>5290</v>
      </c>
      <c r="L144" s="170" t="s">
        <v>136</v>
      </c>
      <c r="M144" s="181" t="str">
        <f t="shared" ref="M144" si="216">IF(K144&gt;AA144,"Cena shodná","Cena zvýšena o")</f>
        <v>Cena zvýšena o</v>
      </c>
      <c r="N144" s="192" t="s">
        <v>1</v>
      </c>
      <c r="O144" s="193" t="s">
        <v>40</v>
      </c>
      <c r="P144" s="194">
        <f t="shared" ref="P144" si="217">I144+J144</f>
        <v>5290</v>
      </c>
      <c r="Q144" s="194">
        <f t="shared" ref="Q144" si="218">ROUND(I144*H144,2)</f>
        <v>5290</v>
      </c>
      <c r="R144" s="194">
        <f t="shared" ref="R144" si="219">ROUND(J144*H144,2)</f>
        <v>0</v>
      </c>
      <c r="S144" s="195">
        <v>28</v>
      </c>
      <c r="T144" s="195">
        <f t="shared" ref="T144" si="220">S144*H144</f>
        <v>28</v>
      </c>
      <c r="U144" s="195">
        <v>28</v>
      </c>
      <c r="V144" s="195">
        <f t="shared" ref="V144" si="221">U144*H144</f>
        <v>28</v>
      </c>
      <c r="W144" s="195">
        <v>28</v>
      </c>
      <c r="X144" s="195">
        <f t="shared" ref="X144" si="222">W144*H144</f>
        <v>28</v>
      </c>
      <c r="Y144" s="196" t="s">
        <v>1</v>
      </c>
      <c r="Z144" s="213">
        <f t="shared" ref="Z144" si="223">SUM((AA144/K144-1)*100)</f>
        <v>100</v>
      </c>
      <c r="AA144" s="182">
        <v>10580</v>
      </c>
      <c r="AR144" s="11" t="s">
        <v>208</v>
      </c>
      <c r="AT144" s="11" t="s">
        <v>244</v>
      </c>
      <c r="AU144" s="11" t="s">
        <v>71</v>
      </c>
      <c r="AY144" s="11" t="s">
        <v>130</v>
      </c>
      <c r="BE144" s="164">
        <f>IF(O144="základní",K144,0)</f>
        <v>5290</v>
      </c>
      <c r="BF144" s="164">
        <f>IF(O144="snížená",K144,0)</f>
        <v>0</v>
      </c>
      <c r="BG144" s="164">
        <f>IF(O144="zákl. přenesená",K144,0)</f>
        <v>0</v>
      </c>
      <c r="BH144" s="164">
        <f>IF(O144="sníž. přenesená",K144,0)</f>
        <v>0</v>
      </c>
      <c r="BI144" s="164">
        <f>IF(O144="nulová",K144,0)</f>
        <v>0</v>
      </c>
      <c r="BJ144" s="11" t="s">
        <v>79</v>
      </c>
      <c r="BK144" s="164">
        <f>ROUND(P144*H144,2)</f>
        <v>5290</v>
      </c>
      <c r="BL144" s="11" t="s">
        <v>129</v>
      </c>
      <c r="BM144" s="11" t="s">
        <v>1548</v>
      </c>
    </row>
    <row r="145" spans="2:65" s="1" customFormat="1">
      <c r="B145" s="27"/>
      <c r="C145" s="28"/>
      <c r="D145" s="165" t="s">
        <v>139</v>
      </c>
      <c r="E145" s="28"/>
      <c r="F145" s="166" t="s">
        <v>1547</v>
      </c>
      <c r="G145" s="28"/>
      <c r="H145" s="28"/>
      <c r="I145" s="28"/>
      <c r="J145" s="28"/>
      <c r="K145" s="28"/>
      <c r="L145" s="28"/>
      <c r="M145" s="181"/>
      <c r="N145" s="192"/>
      <c r="O145" s="193"/>
      <c r="P145" s="194"/>
      <c r="Q145" s="194"/>
      <c r="R145" s="194"/>
      <c r="S145" s="195"/>
      <c r="T145" s="195"/>
      <c r="U145" s="195"/>
      <c r="V145" s="195"/>
      <c r="W145" s="195"/>
      <c r="X145" s="195"/>
      <c r="Y145" s="196"/>
      <c r="Z145" s="213"/>
      <c r="AA145" s="182"/>
      <c r="AT145" s="11" t="s">
        <v>139</v>
      </c>
      <c r="AU145" s="11" t="s">
        <v>71</v>
      </c>
    </row>
    <row r="146" spans="2:65" s="1" customFormat="1" ht="22.5" customHeight="1">
      <c r="B146" s="27"/>
      <c r="C146" s="168" t="s">
        <v>321</v>
      </c>
      <c r="D146" s="168" t="s">
        <v>244</v>
      </c>
      <c r="E146" s="169" t="s">
        <v>1549</v>
      </c>
      <c r="F146" s="170" t="s">
        <v>1550</v>
      </c>
      <c r="G146" s="171" t="s">
        <v>135</v>
      </c>
      <c r="H146" s="172">
        <v>1</v>
      </c>
      <c r="I146" s="173">
        <v>5310</v>
      </c>
      <c r="J146" s="174"/>
      <c r="K146" s="173">
        <f>ROUND(P146*H146,2)</f>
        <v>5310</v>
      </c>
      <c r="L146" s="170" t="s">
        <v>136</v>
      </c>
      <c r="M146" s="181" t="str">
        <f t="shared" ref="M146" si="224">IF(K146&gt;AA146,"Cena shodná","Cena zvýšena o")</f>
        <v>Cena zvýšena o</v>
      </c>
      <c r="N146" s="192" t="s">
        <v>1</v>
      </c>
      <c r="O146" s="193" t="s">
        <v>40</v>
      </c>
      <c r="P146" s="194">
        <f t="shared" ref="P146" si="225">I146+J146</f>
        <v>5310</v>
      </c>
      <c r="Q146" s="194">
        <f t="shared" ref="Q146" si="226">ROUND(I146*H146,2)</f>
        <v>5310</v>
      </c>
      <c r="R146" s="194">
        <f t="shared" ref="R146" si="227">ROUND(J146*H146,2)</f>
        <v>0</v>
      </c>
      <c r="S146" s="195">
        <v>29</v>
      </c>
      <c r="T146" s="195">
        <f t="shared" ref="T146" si="228">S146*H146</f>
        <v>29</v>
      </c>
      <c r="U146" s="195">
        <v>29</v>
      </c>
      <c r="V146" s="195">
        <f t="shared" ref="V146" si="229">U146*H146</f>
        <v>29</v>
      </c>
      <c r="W146" s="195">
        <v>29</v>
      </c>
      <c r="X146" s="195">
        <f t="shared" ref="X146" si="230">W146*H146</f>
        <v>29</v>
      </c>
      <c r="Y146" s="196" t="s">
        <v>1</v>
      </c>
      <c r="Z146" s="213">
        <f t="shared" ref="Z146" si="231">SUM((AA146/K146-1)*100)</f>
        <v>100</v>
      </c>
      <c r="AA146" s="182">
        <v>10620</v>
      </c>
      <c r="AR146" s="11" t="s">
        <v>208</v>
      </c>
      <c r="AT146" s="11" t="s">
        <v>244</v>
      </c>
      <c r="AU146" s="11" t="s">
        <v>71</v>
      </c>
      <c r="AY146" s="11" t="s">
        <v>130</v>
      </c>
      <c r="BE146" s="164">
        <f>IF(O146="základní",K146,0)</f>
        <v>5310</v>
      </c>
      <c r="BF146" s="164">
        <f>IF(O146="snížená",K146,0)</f>
        <v>0</v>
      </c>
      <c r="BG146" s="164">
        <f>IF(O146="zákl. přenesená",K146,0)</f>
        <v>0</v>
      </c>
      <c r="BH146" s="164">
        <f>IF(O146="sníž. přenesená",K146,0)</f>
        <v>0</v>
      </c>
      <c r="BI146" s="164">
        <f>IF(O146="nulová",K146,0)</f>
        <v>0</v>
      </c>
      <c r="BJ146" s="11" t="s">
        <v>79</v>
      </c>
      <c r="BK146" s="164">
        <f>ROUND(P146*H146,2)</f>
        <v>5310</v>
      </c>
      <c r="BL146" s="11" t="s">
        <v>129</v>
      </c>
      <c r="BM146" s="11" t="s">
        <v>1551</v>
      </c>
    </row>
    <row r="147" spans="2:65" s="1" customFormat="1">
      <c r="B147" s="27"/>
      <c r="C147" s="28"/>
      <c r="D147" s="165" t="s">
        <v>139</v>
      </c>
      <c r="E147" s="28"/>
      <c r="F147" s="166" t="s">
        <v>1550</v>
      </c>
      <c r="G147" s="28"/>
      <c r="H147" s="28"/>
      <c r="I147" s="28"/>
      <c r="J147" s="28"/>
      <c r="K147" s="28"/>
      <c r="L147" s="28"/>
      <c r="M147" s="181"/>
      <c r="N147" s="192"/>
      <c r="O147" s="193"/>
      <c r="P147" s="194"/>
      <c r="Q147" s="194"/>
      <c r="R147" s="194"/>
      <c r="S147" s="195"/>
      <c r="T147" s="195"/>
      <c r="U147" s="195"/>
      <c r="V147" s="195"/>
      <c r="W147" s="195"/>
      <c r="X147" s="195"/>
      <c r="Y147" s="196"/>
      <c r="Z147" s="213"/>
      <c r="AA147" s="182"/>
      <c r="AT147" s="11" t="s">
        <v>139</v>
      </c>
      <c r="AU147" s="11" t="s">
        <v>71</v>
      </c>
    </row>
    <row r="148" spans="2:65" s="1" customFormat="1" ht="22.5" customHeight="1">
      <c r="B148" s="27"/>
      <c r="C148" s="168" t="s">
        <v>326</v>
      </c>
      <c r="D148" s="168" t="s">
        <v>244</v>
      </c>
      <c r="E148" s="169" t="s">
        <v>1552</v>
      </c>
      <c r="F148" s="170" t="s">
        <v>1553</v>
      </c>
      <c r="G148" s="171" t="s">
        <v>135</v>
      </c>
      <c r="H148" s="172">
        <v>1</v>
      </c>
      <c r="I148" s="173">
        <v>5310</v>
      </c>
      <c r="J148" s="174"/>
      <c r="K148" s="173">
        <f>ROUND(P148*H148,2)</f>
        <v>5310</v>
      </c>
      <c r="L148" s="170" t="s">
        <v>136</v>
      </c>
      <c r="M148" s="181" t="str">
        <f t="shared" ref="M148" si="232">IF(K148&gt;AA148,"Cena shodná","Cena zvýšena o")</f>
        <v>Cena zvýšena o</v>
      </c>
      <c r="N148" s="192" t="s">
        <v>1</v>
      </c>
      <c r="O148" s="193" t="s">
        <v>40</v>
      </c>
      <c r="P148" s="194">
        <f t="shared" ref="P148" si="233">I148+J148</f>
        <v>5310</v>
      </c>
      <c r="Q148" s="194">
        <f t="shared" ref="Q148" si="234">ROUND(I148*H148,2)</f>
        <v>5310</v>
      </c>
      <c r="R148" s="194">
        <f t="shared" ref="R148" si="235">ROUND(J148*H148,2)</f>
        <v>0</v>
      </c>
      <c r="S148" s="195">
        <v>30</v>
      </c>
      <c r="T148" s="195">
        <f t="shared" ref="T148" si="236">S148*H148</f>
        <v>30</v>
      </c>
      <c r="U148" s="195">
        <v>30</v>
      </c>
      <c r="V148" s="195">
        <f t="shared" ref="V148" si="237">U148*H148</f>
        <v>30</v>
      </c>
      <c r="W148" s="195">
        <v>30</v>
      </c>
      <c r="X148" s="195">
        <f t="shared" ref="X148" si="238">W148*H148</f>
        <v>30</v>
      </c>
      <c r="Y148" s="196" t="s">
        <v>1</v>
      </c>
      <c r="Z148" s="213">
        <f t="shared" ref="Z148" si="239">SUM((AA148/K148-1)*100)</f>
        <v>100</v>
      </c>
      <c r="AA148" s="182">
        <v>10620</v>
      </c>
      <c r="AR148" s="11" t="s">
        <v>208</v>
      </c>
      <c r="AT148" s="11" t="s">
        <v>244</v>
      </c>
      <c r="AU148" s="11" t="s">
        <v>71</v>
      </c>
      <c r="AY148" s="11" t="s">
        <v>130</v>
      </c>
      <c r="BE148" s="164">
        <f>IF(O148="základní",K148,0)</f>
        <v>5310</v>
      </c>
      <c r="BF148" s="164">
        <f>IF(O148="snížená",K148,0)</f>
        <v>0</v>
      </c>
      <c r="BG148" s="164">
        <f>IF(O148="zákl. přenesená",K148,0)</f>
        <v>0</v>
      </c>
      <c r="BH148" s="164">
        <f>IF(O148="sníž. přenesená",K148,0)</f>
        <v>0</v>
      </c>
      <c r="BI148" s="164">
        <f>IF(O148="nulová",K148,0)</f>
        <v>0</v>
      </c>
      <c r="BJ148" s="11" t="s">
        <v>79</v>
      </c>
      <c r="BK148" s="164">
        <f>ROUND(P148*H148,2)</f>
        <v>5310</v>
      </c>
      <c r="BL148" s="11" t="s">
        <v>129</v>
      </c>
      <c r="BM148" s="11" t="s">
        <v>1554</v>
      </c>
    </row>
    <row r="149" spans="2:65" s="1" customFormat="1">
      <c r="B149" s="27"/>
      <c r="C149" s="28"/>
      <c r="D149" s="165" t="s">
        <v>139</v>
      </c>
      <c r="E149" s="28"/>
      <c r="F149" s="166" t="s">
        <v>1553</v>
      </c>
      <c r="G149" s="28"/>
      <c r="H149" s="28"/>
      <c r="I149" s="28"/>
      <c r="J149" s="28"/>
      <c r="K149" s="28"/>
      <c r="L149" s="28"/>
      <c r="M149" s="181"/>
      <c r="N149" s="192"/>
      <c r="O149" s="193"/>
      <c r="P149" s="194"/>
      <c r="Q149" s="194"/>
      <c r="R149" s="194"/>
      <c r="S149" s="195"/>
      <c r="T149" s="195"/>
      <c r="U149" s="195"/>
      <c r="V149" s="195"/>
      <c r="W149" s="195"/>
      <c r="X149" s="195"/>
      <c r="Y149" s="196"/>
      <c r="Z149" s="213"/>
      <c r="AA149" s="182"/>
      <c r="AT149" s="11" t="s">
        <v>139</v>
      </c>
      <c r="AU149" s="11" t="s">
        <v>71</v>
      </c>
    </row>
    <row r="150" spans="2:65" s="1" customFormat="1" ht="22.5" customHeight="1">
      <c r="B150" s="27"/>
      <c r="C150" s="168" t="s">
        <v>331</v>
      </c>
      <c r="D150" s="168" t="s">
        <v>244</v>
      </c>
      <c r="E150" s="169" t="s">
        <v>1555</v>
      </c>
      <c r="F150" s="170" t="s">
        <v>1556</v>
      </c>
      <c r="G150" s="171" t="s">
        <v>135</v>
      </c>
      <c r="H150" s="172">
        <v>1</v>
      </c>
      <c r="I150" s="173">
        <v>5310</v>
      </c>
      <c r="J150" s="174"/>
      <c r="K150" s="173">
        <f>ROUND(P150*H150,2)</f>
        <v>5310</v>
      </c>
      <c r="L150" s="170" t="s">
        <v>136</v>
      </c>
      <c r="M150" s="181" t="str">
        <f t="shared" ref="M150" si="240">IF(K150&gt;AA150,"Cena shodná","Cena zvýšena o")</f>
        <v>Cena zvýšena o</v>
      </c>
      <c r="N150" s="192" t="s">
        <v>1</v>
      </c>
      <c r="O150" s="193" t="s">
        <v>40</v>
      </c>
      <c r="P150" s="194">
        <f t="shared" ref="P150" si="241">I150+J150</f>
        <v>5310</v>
      </c>
      <c r="Q150" s="194">
        <f t="shared" ref="Q150" si="242">ROUND(I150*H150,2)</f>
        <v>5310</v>
      </c>
      <c r="R150" s="194">
        <f t="shared" ref="R150" si="243">ROUND(J150*H150,2)</f>
        <v>0</v>
      </c>
      <c r="S150" s="195">
        <v>31</v>
      </c>
      <c r="T150" s="195">
        <f t="shared" ref="T150" si="244">S150*H150</f>
        <v>31</v>
      </c>
      <c r="U150" s="195">
        <v>31</v>
      </c>
      <c r="V150" s="195">
        <f t="shared" ref="V150" si="245">U150*H150</f>
        <v>31</v>
      </c>
      <c r="W150" s="195">
        <v>31</v>
      </c>
      <c r="X150" s="195">
        <f t="shared" ref="X150" si="246">W150*H150</f>
        <v>31</v>
      </c>
      <c r="Y150" s="196" t="s">
        <v>1</v>
      </c>
      <c r="Z150" s="213">
        <f t="shared" ref="Z150" si="247">SUM((AA150/K150-1)*100)</f>
        <v>100</v>
      </c>
      <c r="AA150" s="182">
        <v>10620</v>
      </c>
      <c r="AR150" s="11" t="s">
        <v>208</v>
      </c>
      <c r="AT150" s="11" t="s">
        <v>244</v>
      </c>
      <c r="AU150" s="11" t="s">
        <v>71</v>
      </c>
      <c r="AY150" s="11" t="s">
        <v>130</v>
      </c>
      <c r="BE150" s="164">
        <f>IF(O150="základní",K150,0)</f>
        <v>5310</v>
      </c>
      <c r="BF150" s="164">
        <f>IF(O150="snížená",K150,0)</f>
        <v>0</v>
      </c>
      <c r="BG150" s="164">
        <f>IF(O150="zákl. přenesená",K150,0)</f>
        <v>0</v>
      </c>
      <c r="BH150" s="164">
        <f>IF(O150="sníž. přenesená",K150,0)</f>
        <v>0</v>
      </c>
      <c r="BI150" s="164">
        <f>IF(O150="nulová",K150,0)</f>
        <v>0</v>
      </c>
      <c r="BJ150" s="11" t="s">
        <v>79</v>
      </c>
      <c r="BK150" s="164">
        <f>ROUND(P150*H150,2)</f>
        <v>5310</v>
      </c>
      <c r="BL150" s="11" t="s">
        <v>129</v>
      </c>
      <c r="BM150" s="11" t="s">
        <v>1557</v>
      </c>
    </row>
    <row r="151" spans="2:65" s="1" customFormat="1">
      <c r="B151" s="27"/>
      <c r="C151" s="28"/>
      <c r="D151" s="165" t="s">
        <v>139</v>
      </c>
      <c r="E151" s="28"/>
      <c r="F151" s="166" t="s">
        <v>1556</v>
      </c>
      <c r="G151" s="28"/>
      <c r="H151" s="28"/>
      <c r="I151" s="28"/>
      <c r="J151" s="28"/>
      <c r="K151" s="28"/>
      <c r="L151" s="28"/>
      <c r="M151" s="181"/>
      <c r="N151" s="192"/>
      <c r="O151" s="193"/>
      <c r="P151" s="194"/>
      <c r="Q151" s="194"/>
      <c r="R151" s="194"/>
      <c r="S151" s="195"/>
      <c r="T151" s="195"/>
      <c r="U151" s="195"/>
      <c r="V151" s="195"/>
      <c r="W151" s="195"/>
      <c r="X151" s="195"/>
      <c r="Y151" s="196"/>
      <c r="Z151" s="213"/>
      <c r="AA151" s="182"/>
      <c r="AT151" s="11" t="s">
        <v>139</v>
      </c>
      <c r="AU151" s="11" t="s">
        <v>71</v>
      </c>
    </row>
    <row r="152" spans="2:65" s="1" customFormat="1" ht="22.5" customHeight="1">
      <c r="B152" s="27"/>
      <c r="C152" s="168" t="s">
        <v>336</v>
      </c>
      <c r="D152" s="168" t="s">
        <v>244</v>
      </c>
      <c r="E152" s="169" t="s">
        <v>1558</v>
      </c>
      <c r="F152" s="170" t="s">
        <v>1559</v>
      </c>
      <c r="G152" s="171" t="s">
        <v>135</v>
      </c>
      <c r="H152" s="172">
        <v>1</v>
      </c>
      <c r="I152" s="173">
        <v>5260</v>
      </c>
      <c r="J152" s="174"/>
      <c r="K152" s="173">
        <f>ROUND(P152*H152,2)</f>
        <v>5260</v>
      </c>
      <c r="L152" s="170" t="s">
        <v>136</v>
      </c>
      <c r="M152" s="181" t="str">
        <f t="shared" ref="M152" si="248">IF(K152&gt;AA152,"Cena shodná","Cena zvýšena o")</f>
        <v>Cena zvýšena o</v>
      </c>
      <c r="N152" s="192" t="s">
        <v>1</v>
      </c>
      <c r="O152" s="193" t="s">
        <v>40</v>
      </c>
      <c r="P152" s="194">
        <f t="shared" ref="P152" si="249">I152+J152</f>
        <v>5260</v>
      </c>
      <c r="Q152" s="194">
        <f t="shared" ref="Q152" si="250">ROUND(I152*H152,2)</f>
        <v>5260</v>
      </c>
      <c r="R152" s="194">
        <f t="shared" ref="R152" si="251">ROUND(J152*H152,2)</f>
        <v>0</v>
      </c>
      <c r="S152" s="195">
        <v>32</v>
      </c>
      <c r="T152" s="195">
        <f t="shared" ref="T152" si="252">S152*H152</f>
        <v>32</v>
      </c>
      <c r="U152" s="195">
        <v>32</v>
      </c>
      <c r="V152" s="195">
        <f t="shared" ref="V152" si="253">U152*H152</f>
        <v>32</v>
      </c>
      <c r="W152" s="195">
        <v>32</v>
      </c>
      <c r="X152" s="195">
        <f t="shared" ref="X152" si="254">W152*H152</f>
        <v>32</v>
      </c>
      <c r="Y152" s="196" t="s">
        <v>1</v>
      </c>
      <c r="Z152" s="213">
        <f t="shared" ref="Z152" si="255">SUM((AA152/K152-1)*100)</f>
        <v>100</v>
      </c>
      <c r="AA152" s="182">
        <v>10520</v>
      </c>
      <c r="AR152" s="11" t="s">
        <v>208</v>
      </c>
      <c r="AT152" s="11" t="s">
        <v>244</v>
      </c>
      <c r="AU152" s="11" t="s">
        <v>71</v>
      </c>
      <c r="AY152" s="11" t="s">
        <v>130</v>
      </c>
      <c r="BE152" s="164">
        <f>IF(O152="základní",K152,0)</f>
        <v>5260</v>
      </c>
      <c r="BF152" s="164">
        <f>IF(O152="snížená",K152,0)</f>
        <v>0</v>
      </c>
      <c r="BG152" s="164">
        <f>IF(O152="zákl. přenesená",K152,0)</f>
        <v>0</v>
      </c>
      <c r="BH152" s="164">
        <f>IF(O152="sníž. přenesená",K152,0)</f>
        <v>0</v>
      </c>
      <c r="BI152" s="164">
        <f>IF(O152="nulová",K152,0)</f>
        <v>0</v>
      </c>
      <c r="BJ152" s="11" t="s">
        <v>79</v>
      </c>
      <c r="BK152" s="164">
        <f>ROUND(P152*H152,2)</f>
        <v>5260</v>
      </c>
      <c r="BL152" s="11" t="s">
        <v>129</v>
      </c>
      <c r="BM152" s="11" t="s">
        <v>1560</v>
      </c>
    </row>
    <row r="153" spans="2:65" s="1" customFormat="1">
      <c r="B153" s="27"/>
      <c r="C153" s="28"/>
      <c r="D153" s="165" t="s">
        <v>139</v>
      </c>
      <c r="E153" s="28"/>
      <c r="F153" s="166" t="s">
        <v>1559</v>
      </c>
      <c r="G153" s="28"/>
      <c r="H153" s="28"/>
      <c r="I153" s="28"/>
      <c r="J153" s="28"/>
      <c r="K153" s="28"/>
      <c r="L153" s="28"/>
      <c r="M153" s="181"/>
      <c r="N153" s="192"/>
      <c r="O153" s="193"/>
      <c r="P153" s="194"/>
      <c r="Q153" s="194"/>
      <c r="R153" s="194"/>
      <c r="S153" s="195"/>
      <c r="T153" s="195"/>
      <c r="U153" s="195"/>
      <c r="V153" s="195"/>
      <c r="W153" s="195"/>
      <c r="X153" s="195"/>
      <c r="Y153" s="196"/>
      <c r="Z153" s="213"/>
      <c r="AA153" s="182"/>
      <c r="AT153" s="11" t="s">
        <v>139</v>
      </c>
      <c r="AU153" s="11" t="s">
        <v>71</v>
      </c>
    </row>
    <row r="154" spans="2:65" s="1" customFormat="1" ht="22.5" customHeight="1">
      <c r="B154" s="27"/>
      <c r="C154" s="168" t="s">
        <v>341</v>
      </c>
      <c r="D154" s="168" t="s">
        <v>244</v>
      </c>
      <c r="E154" s="169" t="s">
        <v>1561</v>
      </c>
      <c r="F154" s="170" t="s">
        <v>1562</v>
      </c>
      <c r="G154" s="171" t="s">
        <v>135</v>
      </c>
      <c r="H154" s="172">
        <v>1</v>
      </c>
      <c r="I154" s="173">
        <v>4720</v>
      </c>
      <c r="J154" s="174"/>
      <c r="K154" s="173">
        <f>ROUND(P154*H154,2)</f>
        <v>4720</v>
      </c>
      <c r="L154" s="170" t="s">
        <v>136</v>
      </c>
      <c r="M154" s="181" t="str">
        <f t="shared" ref="M154" si="256">IF(K154&gt;AA154,"Cena shodná","Cena zvýšena o")</f>
        <v>Cena zvýšena o</v>
      </c>
      <c r="N154" s="192" t="s">
        <v>1</v>
      </c>
      <c r="O154" s="193" t="s">
        <v>40</v>
      </c>
      <c r="P154" s="194">
        <f t="shared" ref="P154" si="257">I154+J154</f>
        <v>4720</v>
      </c>
      <c r="Q154" s="194">
        <f t="shared" ref="Q154" si="258">ROUND(I154*H154,2)</f>
        <v>4720</v>
      </c>
      <c r="R154" s="194">
        <f t="shared" ref="R154" si="259">ROUND(J154*H154,2)</f>
        <v>0</v>
      </c>
      <c r="S154" s="195">
        <v>33</v>
      </c>
      <c r="T154" s="195">
        <f t="shared" ref="T154" si="260">S154*H154</f>
        <v>33</v>
      </c>
      <c r="U154" s="195">
        <v>33</v>
      </c>
      <c r="V154" s="195">
        <f t="shared" ref="V154" si="261">U154*H154</f>
        <v>33</v>
      </c>
      <c r="W154" s="195">
        <v>33</v>
      </c>
      <c r="X154" s="195">
        <f t="shared" ref="X154" si="262">W154*H154</f>
        <v>33</v>
      </c>
      <c r="Y154" s="196" t="s">
        <v>1</v>
      </c>
      <c r="Z154" s="213">
        <f t="shared" ref="Z154" si="263">SUM((AA154/K154-1)*100)</f>
        <v>100</v>
      </c>
      <c r="AA154" s="182">
        <v>9440</v>
      </c>
      <c r="AR154" s="11" t="s">
        <v>208</v>
      </c>
      <c r="AT154" s="11" t="s">
        <v>244</v>
      </c>
      <c r="AU154" s="11" t="s">
        <v>71</v>
      </c>
      <c r="AY154" s="11" t="s">
        <v>130</v>
      </c>
      <c r="BE154" s="164">
        <f>IF(O154="základní",K154,0)</f>
        <v>4720</v>
      </c>
      <c r="BF154" s="164">
        <f>IF(O154="snížená",K154,0)</f>
        <v>0</v>
      </c>
      <c r="BG154" s="164">
        <f>IF(O154="zákl. přenesená",K154,0)</f>
        <v>0</v>
      </c>
      <c r="BH154" s="164">
        <f>IF(O154="sníž. přenesená",K154,0)</f>
        <v>0</v>
      </c>
      <c r="BI154" s="164">
        <f>IF(O154="nulová",K154,0)</f>
        <v>0</v>
      </c>
      <c r="BJ154" s="11" t="s">
        <v>79</v>
      </c>
      <c r="BK154" s="164">
        <f>ROUND(P154*H154,2)</f>
        <v>4720</v>
      </c>
      <c r="BL154" s="11" t="s">
        <v>129</v>
      </c>
      <c r="BM154" s="11" t="s">
        <v>1563</v>
      </c>
    </row>
    <row r="155" spans="2:65" s="1" customFormat="1">
      <c r="B155" s="27"/>
      <c r="C155" s="28"/>
      <c r="D155" s="165" t="s">
        <v>139</v>
      </c>
      <c r="E155" s="28"/>
      <c r="F155" s="166" t="s">
        <v>1562</v>
      </c>
      <c r="G155" s="28"/>
      <c r="H155" s="28"/>
      <c r="I155" s="28"/>
      <c r="J155" s="28"/>
      <c r="K155" s="28"/>
      <c r="L155" s="28"/>
      <c r="M155" s="181"/>
      <c r="N155" s="192"/>
      <c r="O155" s="193"/>
      <c r="P155" s="194"/>
      <c r="Q155" s="194"/>
      <c r="R155" s="194"/>
      <c r="S155" s="195"/>
      <c r="T155" s="195"/>
      <c r="U155" s="195"/>
      <c r="V155" s="195"/>
      <c r="W155" s="195"/>
      <c r="X155" s="195"/>
      <c r="Y155" s="196"/>
      <c r="Z155" s="213"/>
      <c r="AA155" s="182"/>
      <c r="AT155" s="11" t="s">
        <v>139</v>
      </c>
      <c r="AU155" s="11" t="s">
        <v>71</v>
      </c>
    </row>
    <row r="156" spans="2:65" s="1" customFormat="1" ht="22.5" customHeight="1">
      <c r="B156" s="27"/>
      <c r="C156" s="168" t="s">
        <v>346</v>
      </c>
      <c r="D156" s="168" t="s">
        <v>244</v>
      </c>
      <c r="E156" s="169" t="s">
        <v>1564</v>
      </c>
      <c r="F156" s="170" t="s">
        <v>1565</v>
      </c>
      <c r="G156" s="171" t="s">
        <v>135</v>
      </c>
      <c r="H156" s="172">
        <v>1</v>
      </c>
      <c r="I156" s="173">
        <v>4870</v>
      </c>
      <c r="J156" s="174"/>
      <c r="K156" s="173">
        <f>ROUND(P156*H156,2)</f>
        <v>4870</v>
      </c>
      <c r="L156" s="170" t="s">
        <v>136</v>
      </c>
      <c r="M156" s="181" t="str">
        <f t="shared" ref="M156" si="264">IF(K156&gt;AA156,"Cena shodná","Cena zvýšena o")</f>
        <v>Cena zvýšena o</v>
      </c>
      <c r="N156" s="192" t="s">
        <v>1</v>
      </c>
      <c r="O156" s="193" t="s">
        <v>40</v>
      </c>
      <c r="P156" s="194">
        <f t="shared" ref="P156" si="265">I156+J156</f>
        <v>4870</v>
      </c>
      <c r="Q156" s="194">
        <f t="shared" ref="Q156" si="266">ROUND(I156*H156,2)</f>
        <v>4870</v>
      </c>
      <c r="R156" s="194">
        <f t="shared" ref="R156" si="267">ROUND(J156*H156,2)</f>
        <v>0</v>
      </c>
      <c r="S156" s="195">
        <v>34</v>
      </c>
      <c r="T156" s="195">
        <f t="shared" ref="T156" si="268">S156*H156</f>
        <v>34</v>
      </c>
      <c r="U156" s="195">
        <v>34</v>
      </c>
      <c r="V156" s="195">
        <f t="shared" ref="V156" si="269">U156*H156</f>
        <v>34</v>
      </c>
      <c r="W156" s="195">
        <v>34</v>
      </c>
      <c r="X156" s="195">
        <f t="shared" ref="X156" si="270">W156*H156</f>
        <v>34</v>
      </c>
      <c r="Y156" s="196" t="s">
        <v>1</v>
      </c>
      <c r="Z156" s="213">
        <f t="shared" ref="Z156" si="271">SUM((AA156/K156-1)*100)</f>
        <v>100</v>
      </c>
      <c r="AA156" s="182">
        <v>9740</v>
      </c>
      <c r="AR156" s="11" t="s">
        <v>208</v>
      </c>
      <c r="AT156" s="11" t="s">
        <v>244</v>
      </c>
      <c r="AU156" s="11" t="s">
        <v>71</v>
      </c>
      <c r="AY156" s="11" t="s">
        <v>130</v>
      </c>
      <c r="BE156" s="164">
        <f>IF(O156="základní",K156,0)</f>
        <v>4870</v>
      </c>
      <c r="BF156" s="164">
        <f>IF(O156="snížená",K156,0)</f>
        <v>0</v>
      </c>
      <c r="BG156" s="164">
        <f>IF(O156="zákl. přenesená",K156,0)</f>
        <v>0</v>
      </c>
      <c r="BH156" s="164">
        <f>IF(O156="sníž. přenesená",K156,0)</f>
        <v>0</v>
      </c>
      <c r="BI156" s="164">
        <f>IF(O156="nulová",K156,0)</f>
        <v>0</v>
      </c>
      <c r="BJ156" s="11" t="s">
        <v>79</v>
      </c>
      <c r="BK156" s="164">
        <f>ROUND(P156*H156,2)</f>
        <v>4870</v>
      </c>
      <c r="BL156" s="11" t="s">
        <v>129</v>
      </c>
      <c r="BM156" s="11" t="s">
        <v>1566</v>
      </c>
    </row>
    <row r="157" spans="2:65" s="1" customFormat="1">
      <c r="B157" s="27"/>
      <c r="C157" s="28"/>
      <c r="D157" s="165" t="s">
        <v>139</v>
      </c>
      <c r="E157" s="28"/>
      <c r="F157" s="166" t="s">
        <v>1565</v>
      </c>
      <c r="G157" s="28"/>
      <c r="H157" s="28"/>
      <c r="I157" s="28"/>
      <c r="J157" s="28"/>
      <c r="K157" s="28"/>
      <c r="L157" s="28"/>
      <c r="M157" s="181"/>
      <c r="N157" s="192"/>
      <c r="O157" s="193"/>
      <c r="P157" s="194"/>
      <c r="Q157" s="194"/>
      <c r="R157" s="194"/>
      <c r="S157" s="195"/>
      <c r="T157" s="195"/>
      <c r="U157" s="195"/>
      <c r="V157" s="195"/>
      <c r="W157" s="195"/>
      <c r="X157" s="195"/>
      <c r="Y157" s="196"/>
      <c r="Z157" s="213"/>
      <c r="AA157" s="182"/>
      <c r="AT157" s="11" t="s">
        <v>139</v>
      </c>
      <c r="AU157" s="11" t="s">
        <v>71</v>
      </c>
    </row>
    <row r="158" spans="2:65" s="1" customFormat="1" ht="22.5" customHeight="1">
      <c r="B158" s="27"/>
      <c r="C158" s="168" t="s">
        <v>351</v>
      </c>
      <c r="D158" s="168" t="s">
        <v>244</v>
      </c>
      <c r="E158" s="169" t="s">
        <v>1567</v>
      </c>
      <c r="F158" s="170" t="s">
        <v>1568</v>
      </c>
      <c r="G158" s="171" t="s">
        <v>135</v>
      </c>
      <c r="H158" s="172">
        <v>1</v>
      </c>
      <c r="I158" s="173">
        <v>5430</v>
      </c>
      <c r="J158" s="174"/>
      <c r="K158" s="173">
        <f>ROUND(P158*H158,2)</f>
        <v>5430</v>
      </c>
      <c r="L158" s="170" t="s">
        <v>136</v>
      </c>
      <c r="M158" s="181" t="str">
        <f t="shared" ref="M158" si="272">IF(K158&gt;AA158,"Cena shodná","Cena zvýšena o")</f>
        <v>Cena zvýšena o</v>
      </c>
      <c r="N158" s="192" t="s">
        <v>1</v>
      </c>
      <c r="O158" s="193" t="s">
        <v>40</v>
      </c>
      <c r="P158" s="194">
        <f t="shared" ref="P158" si="273">I158+J158</f>
        <v>5430</v>
      </c>
      <c r="Q158" s="194">
        <f t="shared" ref="Q158" si="274">ROUND(I158*H158,2)</f>
        <v>5430</v>
      </c>
      <c r="R158" s="194">
        <f t="shared" ref="R158" si="275">ROUND(J158*H158,2)</f>
        <v>0</v>
      </c>
      <c r="S158" s="195">
        <v>35</v>
      </c>
      <c r="T158" s="195">
        <f t="shared" ref="T158" si="276">S158*H158</f>
        <v>35</v>
      </c>
      <c r="U158" s="195">
        <v>35</v>
      </c>
      <c r="V158" s="195">
        <f t="shared" ref="V158" si="277">U158*H158</f>
        <v>35</v>
      </c>
      <c r="W158" s="195">
        <v>35</v>
      </c>
      <c r="X158" s="195">
        <f t="shared" ref="X158" si="278">W158*H158</f>
        <v>35</v>
      </c>
      <c r="Y158" s="196" t="s">
        <v>1</v>
      </c>
      <c r="Z158" s="213">
        <f t="shared" ref="Z158" si="279">SUM((AA158/K158-1)*100)</f>
        <v>100</v>
      </c>
      <c r="AA158" s="182">
        <v>10860</v>
      </c>
      <c r="AR158" s="11" t="s">
        <v>208</v>
      </c>
      <c r="AT158" s="11" t="s">
        <v>244</v>
      </c>
      <c r="AU158" s="11" t="s">
        <v>71</v>
      </c>
      <c r="AY158" s="11" t="s">
        <v>130</v>
      </c>
      <c r="BE158" s="164">
        <f>IF(O158="základní",K158,0)</f>
        <v>5430</v>
      </c>
      <c r="BF158" s="164">
        <f>IF(O158="snížená",K158,0)</f>
        <v>0</v>
      </c>
      <c r="BG158" s="164">
        <f>IF(O158="zákl. přenesená",K158,0)</f>
        <v>0</v>
      </c>
      <c r="BH158" s="164">
        <f>IF(O158="sníž. přenesená",K158,0)</f>
        <v>0</v>
      </c>
      <c r="BI158" s="164">
        <f>IF(O158="nulová",K158,0)</f>
        <v>0</v>
      </c>
      <c r="BJ158" s="11" t="s">
        <v>79</v>
      </c>
      <c r="BK158" s="164">
        <f>ROUND(P158*H158,2)</f>
        <v>5430</v>
      </c>
      <c r="BL158" s="11" t="s">
        <v>129</v>
      </c>
      <c r="BM158" s="11" t="s">
        <v>1569</v>
      </c>
    </row>
    <row r="159" spans="2:65" s="1" customFormat="1">
      <c r="B159" s="27"/>
      <c r="C159" s="28"/>
      <c r="D159" s="165" t="s">
        <v>139</v>
      </c>
      <c r="E159" s="28"/>
      <c r="F159" s="166" t="s">
        <v>1568</v>
      </c>
      <c r="G159" s="28"/>
      <c r="H159" s="28"/>
      <c r="I159" s="28"/>
      <c r="J159" s="28"/>
      <c r="K159" s="28"/>
      <c r="L159" s="28"/>
      <c r="M159" s="181"/>
      <c r="N159" s="192"/>
      <c r="O159" s="193"/>
      <c r="P159" s="194"/>
      <c r="Q159" s="194"/>
      <c r="R159" s="194"/>
      <c r="S159" s="195"/>
      <c r="T159" s="195"/>
      <c r="U159" s="195"/>
      <c r="V159" s="195"/>
      <c r="W159" s="195"/>
      <c r="X159" s="195"/>
      <c r="Y159" s="196"/>
      <c r="Z159" s="213"/>
      <c r="AA159" s="182"/>
      <c r="AT159" s="11" t="s">
        <v>139</v>
      </c>
      <c r="AU159" s="11" t="s">
        <v>71</v>
      </c>
    </row>
    <row r="160" spans="2:65" s="1" customFormat="1" ht="22.5" customHeight="1">
      <c r="B160" s="27"/>
      <c r="C160" s="168" t="s">
        <v>356</v>
      </c>
      <c r="D160" s="168" t="s">
        <v>244</v>
      </c>
      <c r="E160" s="169" t="s">
        <v>1570</v>
      </c>
      <c r="F160" s="170" t="s">
        <v>1571</v>
      </c>
      <c r="G160" s="171" t="s">
        <v>135</v>
      </c>
      <c r="H160" s="172">
        <v>1</v>
      </c>
      <c r="I160" s="173">
        <v>4760</v>
      </c>
      <c r="J160" s="174"/>
      <c r="K160" s="173">
        <f>ROUND(P160*H160,2)</f>
        <v>4760</v>
      </c>
      <c r="L160" s="170" t="s">
        <v>136</v>
      </c>
      <c r="M160" s="181" t="str">
        <f t="shared" ref="M160" si="280">IF(K160&gt;AA160,"Cena shodná","Cena zvýšena o")</f>
        <v>Cena zvýšena o</v>
      </c>
      <c r="N160" s="192" t="s">
        <v>1</v>
      </c>
      <c r="O160" s="193" t="s">
        <v>40</v>
      </c>
      <c r="P160" s="194">
        <f t="shared" ref="P160" si="281">I160+J160</f>
        <v>4760</v>
      </c>
      <c r="Q160" s="194">
        <f t="shared" ref="Q160" si="282">ROUND(I160*H160,2)</f>
        <v>4760</v>
      </c>
      <c r="R160" s="194">
        <f t="shared" ref="R160" si="283">ROUND(J160*H160,2)</f>
        <v>0</v>
      </c>
      <c r="S160" s="195">
        <v>36</v>
      </c>
      <c r="T160" s="195">
        <f t="shared" ref="T160" si="284">S160*H160</f>
        <v>36</v>
      </c>
      <c r="U160" s="195">
        <v>36</v>
      </c>
      <c r="V160" s="195">
        <f t="shared" ref="V160" si="285">U160*H160</f>
        <v>36</v>
      </c>
      <c r="W160" s="195">
        <v>36</v>
      </c>
      <c r="X160" s="195">
        <f t="shared" ref="X160" si="286">W160*H160</f>
        <v>36</v>
      </c>
      <c r="Y160" s="196" t="s">
        <v>1</v>
      </c>
      <c r="Z160" s="213">
        <f t="shared" ref="Z160" si="287">SUM((AA160/K160-1)*100)</f>
        <v>100</v>
      </c>
      <c r="AA160" s="182">
        <v>9520</v>
      </c>
      <c r="AR160" s="11" t="s">
        <v>208</v>
      </c>
      <c r="AT160" s="11" t="s">
        <v>244</v>
      </c>
      <c r="AU160" s="11" t="s">
        <v>71</v>
      </c>
      <c r="AY160" s="11" t="s">
        <v>130</v>
      </c>
      <c r="BE160" s="164">
        <f>IF(O160="základní",K160,0)</f>
        <v>4760</v>
      </c>
      <c r="BF160" s="164">
        <f>IF(O160="snížená",K160,0)</f>
        <v>0</v>
      </c>
      <c r="BG160" s="164">
        <f>IF(O160="zákl. přenesená",K160,0)</f>
        <v>0</v>
      </c>
      <c r="BH160" s="164">
        <f>IF(O160="sníž. přenesená",K160,0)</f>
        <v>0</v>
      </c>
      <c r="BI160" s="164">
        <f>IF(O160="nulová",K160,0)</f>
        <v>0</v>
      </c>
      <c r="BJ160" s="11" t="s">
        <v>79</v>
      </c>
      <c r="BK160" s="164">
        <f>ROUND(P160*H160,2)</f>
        <v>4760</v>
      </c>
      <c r="BL160" s="11" t="s">
        <v>129</v>
      </c>
      <c r="BM160" s="11" t="s">
        <v>1572</v>
      </c>
    </row>
    <row r="161" spans="2:65" s="1" customFormat="1">
      <c r="B161" s="27"/>
      <c r="C161" s="28"/>
      <c r="D161" s="165" t="s">
        <v>139</v>
      </c>
      <c r="E161" s="28"/>
      <c r="F161" s="166" t="s">
        <v>1571</v>
      </c>
      <c r="G161" s="28"/>
      <c r="H161" s="28"/>
      <c r="I161" s="28"/>
      <c r="J161" s="28"/>
      <c r="K161" s="28"/>
      <c r="L161" s="28"/>
      <c r="M161" s="181"/>
      <c r="N161" s="192"/>
      <c r="O161" s="193"/>
      <c r="P161" s="194"/>
      <c r="Q161" s="194"/>
      <c r="R161" s="194"/>
      <c r="S161" s="195"/>
      <c r="T161" s="195"/>
      <c r="U161" s="195"/>
      <c r="V161" s="195"/>
      <c r="W161" s="195"/>
      <c r="X161" s="195"/>
      <c r="Y161" s="196"/>
      <c r="Z161" s="213"/>
      <c r="AA161" s="182"/>
      <c r="AT161" s="11" t="s">
        <v>139</v>
      </c>
      <c r="AU161" s="11" t="s">
        <v>71</v>
      </c>
    </row>
    <row r="162" spans="2:65" s="1" customFormat="1" ht="22.5" customHeight="1">
      <c r="B162" s="27"/>
      <c r="C162" s="168" t="s">
        <v>361</v>
      </c>
      <c r="D162" s="168" t="s">
        <v>244</v>
      </c>
      <c r="E162" s="169" t="s">
        <v>1573</v>
      </c>
      <c r="F162" s="170" t="s">
        <v>1574</v>
      </c>
      <c r="G162" s="171" t="s">
        <v>135</v>
      </c>
      <c r="H162" s="172">
        <v>1</v>
      </c>
      <c r="I162" s="173">
        <v>8690</v>
      </c>
      <c r="J162" s="174"/>
      <c r="K162" s="173">
        <f>ROUND(P162*H162,2)</f>
        <v>8690</v>
      </c>
      <c r="L162" s="170" t="s">
        <v>136</v>
      </c>
      <c r="M162" s="181" t="str">
        <f t="shared" ref="M162" si="288">IF(K162&gt;AA162,"Cena shodná","Cena zvýšena o")</f>
        <v>Cena zvýšena o</v>
      </c>
      <c r="N162" s="192" t="s">
        <v>1</v>
      </c>
      <c r="O162" s="193" t="s">
        <v>40</v>
      </c>
      <c r="P162" s="194">
        <f t="shared" ref="P162" si="289">I162+J162</f>
        <v>8690</v>
      </c>
      <c r="Q162" s="194">
        <f t="shared" ref="Q162" si="290">ROUND(I162*H162,2)</f>
        <v>8690</v>
      </c>
      <c r="R162" s="194">
        <f t="shared" ref="R162" si="291">ROUND(J162*H162,2)</f>
        <v>0</v>
      </c>
      <c r="S162" s="195">
        <v>37</v>
      </c>
      <c r="T162" s="195">
        <f t="shared" ref="T162" si="292">S162*H162</f>
        <v>37</v>
      </c>
      <c r="U162" s="195">
        <v>37</v>
      </c>
      <c r="V162" s="195">
        <f t="shared" ref="V162" si="293">U162*H162</f>
        <v>37</v>
      </c>
      <c r="W162" s="195">
        <v>37</v>
      </c>
      <c r="X162" s="195">
        <f t="shared" ref="X162" si="294">W162*H162</f>
        <v>37</v>
      </c>
      <c r="Y162" s="196" t="s">
        <v>1</v>
      </c>
      <c r="Z162" s="213">
        <f t="shared" ref="Z162" si="295">SUM((AA162/K162-1)*100)</f>
        <v>100</v>
      </c>
      <c r="AA162" s="182">
        <v>17380</v>
      </c>
      <c r="AR162" s="11" t="s">
        <v>208</v>
      </c>
      <c r="AT162" s="11" t="s">
        <v>244</v>
      </c>
      <c r="AU162" s="11" t="s">
        <v>71</v>
      </c>
      <c r="AY162" s="11" t="s">
        <v>130</v>
      </c>
      <c r="BE162" s="164">
        <f>IF(O162="základní",K162,0)</f>
        <v>8690</v>
      </c>
      <c r="BF162" s="164">
        <f>IF(O162="snížená",K162,0)</f>
        <v>0</v>
      </c>
      <c r="BG162" s="164">
        <f>IF(O162="zákl. přenesená",K162,0)</f>
        <v>0</v>
      </c>
      <c r="BH162" s="164">
        <f>IF(O162="sníž. přenesená",K162,0)</f>
        <v>0</v>
      </c>
      <c r="BI162" s="164">
        <f>IF(O162="nulová",K162,0)</f>
        <v>0</v>
      </c>
      <c r="BJ162" s="11" t="s">
        <v>79</v>
      </c>
      <c r="BK162" s="164">
        <f>ROUND(P162*H162,2)</f>
        <v>8690</v>
      </c>
      <c r="BL162" s="11" t="s">
        <v>129</v>
      </c>
      <c r="BM162" s="11" t="s">
        <v>1575</v>
      </c>
    </row>
    <row r="163" spans="2:65" s="1" customFormat="1">
      <c r="B163" s="27"/>
      <c r="C163" s="28"/>
      <c r="D163" s="165" t="s">
        <v>139</v>
      </c>
      <c r="E163" s="28"/>
      <c r="F163" s="166" t="s">
        <v>1574</v>
      </c>
      <c r="G163" s="28"/>
      <c r="H163" s="28"/>
      <c r="I163" s="28"/>
      <c r="J163" s="28"/>
      <c r="K163" s="28"/>
      <c r="L163" s="28"/>
      <c r="M163" s="181"/>
      <c r="N163" s="192"/>
      <c r="O163" s="193"/>
      <c r="P163" s="194"/>
      <c r="Q163" s="194"/>
      <c r="R163" s="194"/>
      <c r="S163" s="195"/>
      <c r="T163" s="195"/>
      <c r="U163" s="195"/>
      <c r="V163" s="195"/>
      <c r="W163" s="195"/>
      <c r="X163" s="195"/>
      <c r="Y163" s="196"/>
      <c r="Z163" s="213"/>
      <c r="AA163" s="182"/>
      <c r="AT163" s="11" t="s">
        <v>139</v>
      </c>
      <c r="AU163" s="11" t="s">
        <v>71</v>
      </c>
    </row>
    <row r="164" spans="2:65" s="1" customFormat="1" ht="22.5" customHeight="1">
      <c r="B164" s="27"/>
      <c r="C164" s="168" t="s">
        <v>366</v>
      </c>
      <c r="D164" s="168" t="s">
        <v>244</v>
      </c>
      <c r="E164" s="169" t="s">
        <v>1576</v>
      </c>
      <c r="F164" s="170" t="s">
        <v>1577</v>
      </c>
      <c r="G164" s="171" t="s">
        <v>135</v>
      </c>
      <c r="H164" s="172">
        <v>1</v>
      </c>
      <c r="I164" s="173">
        <v>12400</v>
      </c>
      <c r="J164" s="174"/>
      <c r="K164" s="173">
        <f>ROUND(P164*H164,2)</f>
        <v>12400</v>
      </c>
      <c r="L164" s="170" t="s">
        <v>136</v>
      </c>
      <c r="M164" s="181" t="str">
        <f t="shared" ref="M164" si="296">IF(K164&gt;AA164,"Cena shodná","Cena zvýšena o")</f>
        <v>Cena zvýšena o</v>
      </c>
      <c r="N164" s="192" t="s">
        <v>1</v>
      </c>
      <c r="O164" s="193" t="s">
        <v>40</v>
      </c>
      <c r="P164" s="194">
        <f t="shared" ref="P164" si="297">I164+J164</f>
        <v>12400</v>
      </c>
      <c r="Q164" s="194">
        <f t="shared" ref="Q164" si="298">ROUND(I164*H164,2)</f>
        <v>12400</v>
      </c>
      <c r="R164" s="194">
        <f t="shared" ref="R164" si="299">ROUND(J164*H164,2)</f>
        <v>0</v>
      </c>
      <c r="S164" s="195">
        <v>38</v>
      </c>
      <c r="T164" s="195">
        <f t="shared" ref="T164" si="300">S164*H164</f>
        <v>38</v>
      </c>
      <c r="U164" s="195">
        <v>38</v>
      </c>
      <c r="V164" s="195">
        <f t="shared" ref="V164" si="301">U164*H164</f>
        <v>38</v>
      </c>
      <c r="W164" s="195">
        <v>38</v>
      </c>
      <c r="X164" s="195">
        <f t="shared" ref="X164" si="302">W164*H164</f>
        <v>38</v>
      </c>
      <c r="Y164" s="196" t="s">
        <v>1</v>
      </c>
      <c r="Z164" s="213">
        <f t="shared" ref="Z164" si="303">SUM((AA164/K164-1)*100)</f>
        <v>100</v>
      </c>
      <c r="AA164" s="182">
        <v>24800</v>
      </c>
      <c r="AR164" s="11" t="s">
        <v>208</v>
      </c>
      <c r="AT164" s="11" t="s">
        <v>244</v>
      </c>
      <c r="AU164" s="11" t="s">
        <v>71</v>
      </c>
      <c r="AY164" s="11" t="s">
        <v>130</v>
      </c>
      <c r="BE164" s="164">
        <f>IF(O164="základní",K164,0)</f>
        <v>12400</v>
      </c>
      <c r="BF164" s="164">
        <f>IF(O164="snížená",K164,0)</f>
        <v>0</v>
      </c>
      <c r="BG164" s="164">
        <f>IF(O164="zákl. přenesená",K164,0)</f>
        <v>0</v>
      </c>
      <c r="BH164" s="164">
        <f>IF(O164="sníž. přenesená",K164,0)</f>
        <v>0</v>
      </c>
      <c r="BI164" s="164">
        <f>IF(O164="nulová",K164,0)</f>
        <v>0</v>
      </c>
      <c r="BJ164" s="11" t="s">
        <v>79</v>
      </c>
      <c r="BK164" s="164">
        <f>ROUND(P164*H164,2)</f>
        <v>12400</v>
      </c>
      <c r="BL164" s="11" t="s">
        <v>129</v>
      </c>
      <c r="BM164" s="11" t="s">
        <v>1578</v>
      </c>
    </row>
    <row r="165" spans="2:65" s="1" customFormat="1">
      <c r="B165" s="27"/>
      <c r="C165" s="28"/>
      <c r="D165" s="165" t="s">
        <v>139</v>
      </c>
      <c r="E165" s="28"/>
      <c r="F165" s="166" t="s">
        <v>1577</v>
      </c>
      <c r="G165" s="28"/>
      <c r="H165" s="28"/>
      <c r="I165" s="28"/>
      <c r="J165" s="28"/>
      <c r="K165" s="28"/>
      <c r="L165" s="28"/>
      <c r="M165" s="181"/>
      <c r="N165" s="192"/>
      <c r="O165" s="193"/>
      <c r="P165" s="194"/>
      <c r="Q165" s="194"/>
      <c r="R165" s="194"/>
      <c r="S165" s="195"/>
      <c r="T165" s="195"/>
      <c r="U165" s="195"/>
      <c r="V165" s="195"/>
      <c r="W165" s="195"/>
      <c r="X165" s="195"/>
      <c r="Y165" s="196"/>
      <c r="Z165" s="213"/>
      <c r="AA165" s="182"/>
      <c r="AT165" s="11" t="s">
        <v>139</v>
      </c>
      <c r="AU165" s="11" t="s">
        <v>71</v>
      </c>
    </row>
    <row r="166" spans="2:65" s="1" customFormat="1" ht="22.5" customHeight="1">
      <c r="B166" s="27"/>
      <c r="C166" s="168" t="s">
        <v>371</v>
      </c>
      <c r="D166" s="168" t="s">
        <v>244</v>
      </c>
      <c r="E166" s="169" t="s">
        <v>1579</v>
      </c>
      <c r="F166" s="170" t="s">
        <v>1580</v>
      </c>
      <c r="G166" s="171" t="s">
        <v>135</v>
      </c>
      <c r="H166" s="172">
        <v>1</v>
      </c>
      <c r="I166" s="173">
        <v>14500</v>
      </c>
      <c r="J166" s="174"/>
      <c r="K166" s="173">
        <f>ROUND(P166*H166,2)</f>
        <v>14500</v>
      </c>
      <c r="L166" s="170" t="s">
        <v>136</v>
      </c>
      <c r="M166" s="181" t="str">
        <f t="shared" ref="M166" si="304">IF(K166&gt;AA166,"Cena shodná","Cena zvýšena o")</f>
        <v>Cena zvýšena o</v>
      </c>
      <c r="N166" s="192" t="s">
        <v>1</v>
      </c>
      <c r="O166" s="193" t="s">
        <v>40</v>
      </c>
      <c r="P166" s="194">
        <f t="shared" ref="P166" si="305">I166+J166</f>
        <v>14500</v>
      </c>
      <c r="Q166" s="194">
        <f t="shared" ref="Q166" si="306">ROUND(I166*H166,2)</f>
        <v>14500</v>
      </c>
      <c r="R166" s="194">
        <f t="shared" ref="R166" si="307">ROUND(J166*H166,2)</f>
        <v>0</v>
      </c>
      <c r="S166" s="195">
        <v>39</v>
      </c>
      <c r="T166" s="195">
        <f t="shared" ref="T166" si="308">S166*H166</f>
        <v>39</v>
      </c>
      <c r="U166" s="195">
        <v>39</v>
      </c>
      <c r="V166" s="195">
        <f t="shared" ref="V166" si="309">U166*H166</f>
        <v>39</v>
      </c>
      <c r="W166" s="195">
        <v>39</v>
      </c>
      <c r="X166" s="195">
        <f t="shared" ref="X166" si="310">W166*H166</f>
        <v>39</v>
      </c>
      <c r="Y166" s="196" t="s">
        <v>1</v>
      </c>
      <c r="Z166" s="213">
        <f t="shared" ref="Z166" si="311">SUM((AA166/K166-1)*100)</f>
        <v>100</v>
      </c>
      <c r="AA166" s="182">
        <v>29000</v>
      </c>
      <c r="AR166" s="11" t="s">
        <v>208</v>
      </c>
      <c r="AT166" s="11" t="s">
        <v>244</v>
      </c>
      <c r="AU166" s="11" t="s">
        <v>71</v>
      </c>
      <c r="AY166" s="11" t="s">
        <v>130</v>
      </c>
      <c r="BE166" s="164">
        <f>IF(O166="základní",K166,0)</f>
        <v>14500</v>
      </c>
      <c r="BF166" s="164">
        <f>IF(O166="snížená",K166,0)</f>
        <v>0</v>
      </c>
      <c r="BG166" s="164">
        <f>IF(O166="zákl. přenesená",K166,0)</f>
        <v>0</v>
      </c>
      <c r="BH166" s="164">
        <f>IF(O166="sníž. přenesená",K166,0)</f>
        <v>0</v>
      </c>
      <c r="BI166" s="164">
        <f>IF(O166="nulová",K166,0)</f>
        <v>0</v>
      </c>
      <c r="BJ166" s="11" t="s">
        <v>79</v>
      </c>
      <c r="BK166" s="164">
        <f>ROUND(P166*H166,2)</f>
        <v>14500</v>
      </c>
      <c r="BL166" s="11" t="s">
        <v>129</v>
      </c>
      <c r="BM166" s="11" t="s">
        <v>1581</v>
      </c>
    </row>
    <row r="167" spans="2:65" s="1" customFormat="1">
      <c r="B167" s="27"/>
      <c r="C167" s="28"/>
      <c r="D167" s="165" t="s">
        <v>139</v>
      </c>
      <c r="E167" s="28"/>
      <c r="F167" s="166" t="s">
        <v>1580</v>
      </c>
      <c r="G167" s="28"/>
      <c r="H167" s="28"/>
      <c r="I167" s="28"/>
      <c r="J167" s="28"/>
      <c r="K167" s="28"/>
      <c r="L167" s="28"/>
      <c r="M167" s="181"/>
      <c r="N167" s="192"/>
      <c r="O167" s="193"/>
      <c r="P167" s="194"/>
      <c r="Q167" s="194"/>
      <c r="R167" s="194"/>
      <c r="S167" s="195"/>
      <c r="T167" s="195"/>
      <c r="U167" s="195"/>
      <c r="V167" s="195"/>
      <c r="W167" s="195"/>
      <c r="X167" s="195"/>
      <c r="Y167" s="196"/>
      <c r="Z167" s="213"/>
      <c r="AA167" s="182"/>
      <c r="AT167" s="11" t="s">
        <v>139</v>
      </c>
      <c r="AU167" s="11" t="s">
        <v>71</v>
      </c>
    </row>
    <row r="168" spans="2:65" s="1" customFormat="1" ht="22.5" customHeight="1">
      <c r="B168" s="27"/>
      <c r="C168" s="168" t="s">
        <v>376</v>
      </c>
      <c r="D168" s="168" t="s">
        <v>244</v>
      </c>
      <c r="E168" s="169" t="s">
        <v>1582</v>
      </c>
      <c r="F168" s="170" t="s">
        <v>1583</v>
      </c>
      <c r="G168" s="171" t="s">
        <v>135</v>
      </c>
      <c r="H168" s="172">
        <v>1</v>
      </c>
      <c r="I168" s="173">
        <v>15100</v>
      </c>
      <c r="J168" s="174"/>
      <c r="K168" s="173">
        <f>ROUND(P168*H168,2)</f>
        <v>15100</v>
      </c>
      <c r="L168" s="170" t="s">
        <v>136</v>
      </c>
      <c r="M168" s="181" t="str">
        <f t="shared" ref="M168" si="312">IF(K168&gt;AA168,"Cena shodná","Cena zvýšena o")</f>
        <v>Cena zvýšena o</v>
      </c>
      <c r="N168" s="192" t="s">
        <v>1</v>
      </c>
      <c r="O168" s="193" t="s">
        <v>40</v>
      </c>
      <c r="P168" s="194">
        <f t="shared" ref="P168" si="313">I168+J168</f>
        <v>15100</v>
      </c>
      <c r="Q168" s="194">
        <f t="shared" ref="Q168" si="314">ROUND(I168*H168,2)</f>
        <v>15100</v>
      </c>
      <c r="R168" s="194">
        <f t="shared" ref="R168" si="315">ROUND(J168*H168,2)</f>
        <v>0</v>
      </c>
      <c r="S168" s="195">
        <v>40</v>
      </c>
      <c r="T168" s="195">
        <f t="shared" ref="T168" si="316">S168*H168</f>
        <v>40</v>
      </c>
      <c r="U168" s="195">
        <v>40</v>
      </c>
      <c r="V168" s="195">
        <f t="shared" ref="V168" si="317">U168*H168</f>
        <v>40</v>
      </c>
      <c r="W168" s="195">
        <v>40</v>
      </c>
      <c r="X168" s="195">
        <f t="shared" ref="X168" si="318">W168*H168</f>
        <v>40</v>
      </c>
      <c r="Y168" s="196" t="s">
        <v>1</v>
      </c>
      <c r="Z168" s="213">
        <f t="shared" ref="Z168" si="319">SUM((AA168/K168-1)*100)</f>
        <v>100</v>
      </c>
      <c r="AA168" s="182">
        <v>30200</v>
      </c>
      <c r="AR168" s="11" t="s">
        <v>208</v>
      </c>
      <c r="AT168" s="11" t="s">
        <v>244</v>
      </c>
      <c r="AU168" s="11" t="s">
        <v>71</v>
      </c>
      <c r="AY168" s="11" t="s">
        <v>130</v>
      </c>
      <c r="BE168" s="164">
        <f>IF(O168="základní",K168,0)</f>
        <v>15100</v>
      </c>
      <c r="BF168" s="164">
        <f>IF(O168="snížená",K168,0)</f>
        <v>0</v>
      </c>
      <c r="BG168" s="164">
        <f>IF(O168="zákl. přenesená",K168,0)</f>
        <v>0</v>
      </c>
      <c r="BH168" s="164">
        <f>IF(O168="sníž. přenesená",K168,0)</f>
        <v>0</v>
      </c>
      <c r="BI168" s="164">
        <f>IF(O168="nulová",K168,0)</f>
        <v>0</v>
      </c>
      <c r="BJ168" s="11" t="s">
        <v>79</v>
      </c>
      <c r="BK168" s="164">
        <f>ROUND(P168*H168,2)</f>
        <v>15100</v>
      </c>
      <c r="BL168" s="11" t="s">
        <v>129</v>
      </c>
      <c r="BM168" s="11" t="s">
        <v>1584</v>
      </c>
    </row>
    <row r="169" spans="2:65" s="1" customFormat="1">
      <c r="B169" s="27"/>
      <c r="C169" s="28"/>
      <c r="D169" s="165" t="s">
        <v>139</v>
      </c>
      <c r="E169" s="28"/>
      <c r="F169" s="166" t="s">
        <v>1583</v>
      </c>
      <c r="G169" s="28"/>
      <c r="H169" s="28"/>
      <c r="I169" s="28"/>
      <c r="J169" s="28"/>
      <c r="K169" s="28"/>
      <c r="L169" s="28"/>
      <c r="M169" s="181"/>
      <c r="N169" s="192"/>
      <c r="O169" s="193"/>
      <c r="P169" s="194"/>
      <c r="Q169" s="194"/>
      <c r="R169" s="194"/>
      <c r="S169" s="195"/>
      <c r="T169" s="195"/>
      <c r="U169" s="195"/>
      <c r="V169" s="195"/>
      <c r="W169" s="195"/>
      <c r="X169" s="195"/>
      <c r="Y169" s="196"/>
      <c r="Z169" s="213"/>
      <c r="AA169" s="182"/>
      <c r="AT169" s="11" t="s">
        <v>139</v>
      </c>
      <c r="AU169" s="11" t="s">
        <v>71</v>
      </c>
    </row>
    <row r="170" spans="2:65" s="1" customFormat="1" ht="22.5" customHeight="1">
      <c r="B170" s="27"/>
      <c r="C170" s="168" t="s">
        <v>381</v>
      </c>
      <c r="D170" s="168" t="s">
        <v>244</v>
      </c>
      <c r="E170" s="169" t="s">
        <v>1585</v>
      </c>
      <c r="F170" s="170" t="s">
        <v>1586</v>
      </c>
      <c r="G170" s="171" t="s">
        <v>135</v>
      </c>
      <c r="H170" s="172">
        <v>1</v>
      </c>
      <c r="I170" s="173">
        <v>12200</v>
      </c>
      <c r="J170" s="174"/>
      <c r="K170" s="173">
        <f>ROUND(P170*H170,2)</f>
        <v>12200</v>
      </c>
      <c r="L170" s="170" t="s">
        <v>136</v>
      </c>
      <c r="M170" s="181" t="str">
        <f t="shared" ref="M170" si="320">IF(K170&gt;AA170,"Cena shodná","Cena zvýšena o")</f>
        <v>Cena zvýšena o</v>
      </c>
      <c r="N170" s="192" t="s">
        <v>1</v>
      </c>
      <c r="O170" s="193" t="s">
        <v>40</v>
      </c>
      <c r="P170" s="194">
        <f t="shared" ref="P170" si="321">I170+J170</f>
        <v>12200</v>
      </c>
      <c r="Q170" s="194">
        <f t="shared" ref="Q170" si="322">ROUND(I170*H170,2)</f>
        <v>12200</v>
      </c>
      <c r="R170" s="194">
        <f t="shared" ref="R170" si="323">ROUND(J170*H170,2)</f>
        <v>0</v>
      </c>
      <c r="S170" s="195">
        <v>41</v>
      </c>
      <c r="T170" s="195">
        <f t="shared" ref="T170" si="324">S170*H170</f>
        <v>41</v>
      </c>
      <c r="U170" s="195">
        <v>41</v>
      </c>
      <c r="V170" s="195">
        <f t="shared" ref="V170" si="325">U170*H170</f>
        <v>41</v>
      </c>
      <c r="W170" s="195">
        <v>41</v>
      </c>
      <c r="X170" s="195">
        <f t="shared" ref="X170" si="326">W170*H170</f>
        <v>41</v>
      </c>
      <c r="Y170" s="196" t="s">
        <v>1</v>
      </c>
      <c r="Z170" s="213">
        <f t="shared" ref="Z170" si="327">SUM((AA170/K170-1)*100)</f>
        <v>100</v>
      </c>
      <c r="AA170" s="182">
        <v>24400</v>
      </c>
      <c r="AR170" s="11" t="s">
        <v>208</v>
      </c>
      <c r="AT170" s="11" t="s">
        <v>244</v>
      </c>
      <c r="AU170" s="11" t="s">
        <v>71</v>
      </c>
      <c r="AY170" s="11" t="s">
        <v>130</v>
      </c>
      <c r="BE170" s="164">
        <f>IF(O170="základní",K170,0)</f>
        <v>12200</v>
      </c>
      <c r="BF170" s="164">
        <f>IF(O170="snížená",K170,0)</f>
        <v>0</v>
      </c>
      <c r="BG170" s="164">
        <f>IF(O170="zákl. přenesená",K170,0)</f>
        <v>0</v>
      </c>
      <c r="BH170" s="164">
        <f>IF(O170="sníž. přenesená",K170,0)</f>
        <v>0</v>
      </c>
      <c r="BI170" s="164">
        <f>IF(O170="nulová",K170,0)</f>
        <v>0</v>
      </c>
      <c r="BJ170" s="11" t="s">
        <v>79</v>
      </c>
      <c r="BK170" s="164">
        <f>ROUND(P170*H170,2)</f>
        <v>12200</v>
      </c>
      <c r="BL170" s="11" t="s">
        <v>129</v>
      </c>
      <c r="BM170" s="11" t="s">
        <v>1587</v>
      </c>
    </row>
    <row r="171" spans="2:65" s="1" customFormat="1">
      <c r="B171" s="27"/>
      <c r="C171" s="28"/>
      <c r="D171" s="165" t="s">
        <v>139</v>
      </c>
      <c r="E171" s="28"/>
      <c r="F171" s="166" t="s">
        <v>1586</v>
      </c>
      <c r="G171" s="28"/>
      <c r="H171" s="28"/>
      <c r="I171" s="28"/>
      <c r="J171" s="28"/>
      <c r="K171" s="28"/>
      <c r="L171" s="28"/>
      <c r="M171" s="181"/>
      <c r="N171" s="192"/>
      <c r="O171" s="193"/>
      <c r="P171" s="194"/>
      <c r="Q171" s="194"/>
      <c r="R171" s="194"/>
      <c r="S171" s="195"/>
      <c r="T171" s="195"/>
      <c r="U171" s="195"/>
      <c r="V171" s="195"/>
      <c r="W171" s="195"/>
      <c r="X171" s="195"/>
      <c r="Y171" s="196"/>
      <c r="Z171" s="213"/>
      <c r="AA171" s="182"/>
      <c r="AT171" s="11" t="s">
        <v>139</v>
      </c>
      <c r="AU171" s="11" t="s">
        <v>71</v>
      </c>
    </row>
    <row r="172" spans="2:65" s="1" customFormat="1" ht="22.5" customHeight="1">
      <c r="B172" s="27"/>
      <c r="C172" s="168" t="s">
        <v>386</v>
      </c>
      <c r="D172" s="168" t="s">
        <v>244</v>
      </c>
      <c r="E172" s="169" t="s">
        <v>1588</v>
      </c>
      <c r="F172" s="170" t="s">
        <v>1589</v>
      </c>
      <c r="G172" s="171" t="s">
        <v>135</v>
      </c>
      <c r="H172" s="172">
        <v>1</v>
      </c>
      <c r="I172" s="173">
        <v>11200</v>
      </c>
      <c r="J172" s="174"/>
      <c r="K172" s="173">
        <f>ROUND(P172*H172,2)</f>
        <v>11200</v>
      </c>
      <c r="L172" s="170" t="s">
        <v>136</v>
      </c>
      <c r="M172" s="181" t="str">
        <f t="shared" ref="M172" si="328">IF(K172&gt;AA172,"Cena shodná","Cena zvýšena o")</f>
        <v>Cena zvýšena o</v>
      </c>
      <c r="N172" s="192" t="s">
        <v>1</v>
      </c>
      <c r="O172" s="193" t="s">
        <v>40</v>
      </c>
      <c r="P172" s="194">
        <f t="shared" ref="P172" si="329">I172+J172</f>
        <v>11200</v>
      </c>
      <c r="Q172" s="194">
        <f t="shared" ref="Q172" si="330">ROUND(I172*H172,2)</f>
        <v>11200</v>
      </c>
      <c r="R172" s="194">
        <f t="shared" ref="R172" si="331">ROUND(J172*H172,2)</f>
        <v>0</v>
      </c>
      <c r="S172" s="195">
        <v>42</v>
      </c>
      <c r="T172" s="195">
        <f t="shared" ref="T172" si="332">S172*H172</f>
        <v>42</v>
      </c>
      <c r="U172" s="195">
        <v>42</v>
      </c>
      <c r="V172" s="195">
        <f t="shared" ref="V172" si="333">U172*H172</f>
        <v>42</v>
      </c>
      <c r="W172" s="195">
        <v>42</v>
      </c>
      <c r="X172" s="195">
        <f t="shared" ref="X172" si="334">W172*H172</f>
        <v>42</v>
      </c>
      <c r="Y172" s="196" t="s">
        <v>1</v>
      </c>
      <c r="Z172" s="213">
        <f t="shared" ref="Z172" si="335">SUM((AA172/K172-1)*100)</f>
        <v>100</v>
      </c>
      <c r="AA172" s="182">
        <v>22400</v>
      </c>
      <c r="AR172" s="11" t="s">
        <v>208</v>
      </c>
      <c r="AT172" s="11" t="s">
        <v>244</v>
      </c>
      <c r="AU172" s="11" t="s">
        <v>71</v>
      </c>
      <c r="AY172" s="11" t="s">
        <v>130</v>
      </c>
      <c r="BE172" s="164">
        <f>IF(O172="základní",K172,0)</f>
        <v>11200</v>
      </c>
      <c r="BF172" s="164">
        <f>IF(O172="snížená",K172,0)</f>
        <v>0</v>
      </c>
      <c r="BG172" s="164">
        <f>IF(O172="zákl. přenesená",K172,0)</f>
        <v>0</v>
      </c>
      <c r="BH172" s="164">
        <f>IF(O172="sníž. přenesená",K172,0)</f>
        <v>0</v>
      </c>
      <c r="BI172" s="164">
        <f>IF(O172="nulová",K172,0)</f>
        <v>0</v>
      </c>
      <c r="BJ172" s="11" t="s">
        <v>79</v>
      </c>
      <c r="BK172" s="164">
        <f>ROUND(P172*H172,2)</f>
        <v>11200</v>
      </c>
      <c r="BL172" s="11" t="s">
        <v>129</v>
      </c>
      <c r="BM172" s="11" t="s">
        <v>1590</v>
      </c>
    </row>
    <row r="173" spans="2:65" s="1" customFormat="1">
      <c r="B173" s="27"/>
      <c r="C173" s="28"/>
      <c r="D173" s="165" t="s">
        <v>139</v>
      </c>
      <c r="E173" s="28"/>
      <c r="F173" s="166" t="s">
        <v>1589</v>
      </c>
      <c r="G173" s="28"/>
      <c r="H173" s="28"/>
      <c r="I173" s="28"/>
      <c r="J173" s="28"/>
      <c r="K173" s="28"/>
      <c r="L173" s="28"/>
      <c r="M173" s="181"/>
      <c r="N173" s="192"/>
      <c r="O173" s="193"/>
      <c r="P173" s="194"/>
      <c r="Q173" s="194"/>
      <c r="R173" s="194"/>
      <c r="S173" s="195"/>
      <c r="T173" s="195"/>
      <c r="U173" s="195"/>
      <c r="V173" s="195"/>
      <c r="W173" s="195"/>
      <c r="X173" s="195"/>
      <c r="Y173" s="196"/>
      <c r="Z173" s="213"/>
      <c r="AA173" s="182"/>
      <c r="AT173" s="11" t="s">
        <v>139</v>
      </c>
      <c r="AU173" s="11" t="s">
        <v>71</v>
      </c>
    </row>
    <row r="174" spans="2:65" s="1" customFormat="1" ht="22.5" customHeight="1">
      <c r="B174" s="27"/>
      <c r="C174" s="168" t="s">
        <v>391</v>
      </c>
      <c r="D174" s="168" t="s">
        <v>244</v>
      </c>
      <c r="E174" s="169" t="s">
        <v>1591</v>
      </c>
      <c r="F174" s="170" t="s">
        <v>1592</v>
      </c>
      <c r="G174" s="171" t="s">
        <v>135</v>
      </c>
      <c r="H174" s="172">
        <v>1</v>
      </c>
      <c r="I174" s="173">
        <v>12700</v>
      </c>
      <c r="J174" s="174"/>
      <c r="K174" s="173">
        <f>ROUND(P174*H174,2)</f>
        <v>12700</v>
      </c>
      <c r="L174" s="170" t="s">
        <v>136</v>
      </c>
      <c r="M174" s="181" t="str">
        <f t="shared" ref="M174" si="336">IF(K174&gt;AA174,"Cena shodná","Cena zvýšena o")</f>
        <v>Cena zvýšena o</v>
      </c>
      <c r="N174" s="192" t="s">
        <v>1</v>
      </c>
      <c r="O174" s="193" t="s">
        <v>40</v>
      </c>
      <c r="P174" s="194">
        <f t="shared" ref="P174" si="337">I174+J174</f>
        <v>12700</v>
      </c>
      <c r="Q174" s="194">
        <f t="shared" ref="Q174" si="338">ROUND(I174*H174,2)</f>
        <v>12700</v>
      </c>
      <c r="R174" s="194">
        <f t="shared" ref="R174" si="339">ROUND(J174*H174,2)</f>
        <v>0</v>
      </c>
      <c r="S174" s="195">
        <v>43</v>
      </c>
      <c r="T174" s="195">
        <f t="shared" ref="T174" si="340">S174*H174</f>
        <v>43</v>
      </c>
      <c r="U174" s="195">
        <v>43</v>
      </c>
      <c r="V174" s="195">
        <f t="shared" ref="V174" si="341">U174*H174</f>
        <v>43</v>
      </c>
      <c r="W174" s="195">
        <v>43</v>
      </c>
      <c r="X174" s="195">
        <f t="shared" ref="X174" si="342">W174*H174</f>
        <v>43</v>
      </c>
      <c r="Y174" s="196" t="s">
        <v>1</v>
      </c>
      <c r="Z174" s="213">
        <f t="shared" ref="Z174" si="343">SUM((AA174/K174-1)*100)</f>
        <v>100</v>
      </c>
      <c r="AA174" s="182">
        <v>25400</v>
      </c>
      <c r="AR174" s="11" t="s">
        <v>208</v>
      </c>
      <c r="AT174" s="11" t="s">
        <v>244</v>
      </c>
      <c r="AU174" s="11" t="s">
        <v>71</v>
      </c>
      <c r="AY174" s="11" t="s">
        <v>130</v>
      </c>
      <c r="BE174" s="164">
        <f>IF(O174="základní",K174,0)</f>
        <v>12700</v>
      </c>
      <c r="BF174" s="164">
        <f>IF(O174="snížená",K174,0)</f>
        <v>0</v>
      </c>
      <c r="BG174" s="164">
        <f>IF(O174="zákl. přenesená",K174,0)</f>
        <v>0</v>
      </c>
      <c r="BH174" s="164">
        <f>IF(O174="sníž. přenesená",K174,0)</f>
        <v>0</v>
      </c>
      <c r="BI174" s="164">
        <f>IF(O174="nulová",K174,0)</f>
        <v>0</v>
      </c>
      <c r="BJ174" s="11" t="s">
        <v>79</v>
      </c>
      <c r="BK174" s="164">
        <f>ROUND(P174*H174,2)</f>
        <v>12700</v>
      </c>
      <c r="BL174" s="11" t="s">
        <v>129</v>
      </c>
      <c r="BM174" s="11" t="s">
        <v>1593</v>
      </c>
    </row>
    <row r="175" spans="2:65" s="1" customFormat="1">
      <c r="B175" s="27"/>
      <c r="C175" s="28"/>
      <c r="D175" s="165" t="s">
        <v>139</v>
      </c>
      <c r="E175" s="28"/>
      <c r="F175" s="166" t="s">
        <v>1592</v>
      </c>
      <c r="G175" s="28"/>
      <c r="H175" s="28"/>
      <c r="I175" s="28"/>
      <c r="J175" s="28"/>
      <c r="K175" s="28"/>
      <c r="L175" s="28"/>
      <c r="M175" s="181"/>
      <c r="N175" s="192"/>
      <c r="O175" s="193"/>
      <c r="P175" s="194"/>
      <c r="Q175" s="194"/>
      <c r="R175" s="194"/>
      <c r="S175" s="195"/>
      <c r="T175" s="195"/>
      <c r="U175" s="195"/>
      <c r="V175" s="195"/>
      <c r="W175" s="195"/>
      <c r="X175" s="195"/>
      <c r="Y175" s="196"/>
      <c r="Z175" s="213"/>
      <c r="AA175" s="182"/>
      <c r="AT175" s="11" t="s">
        <v>139</v>
      </c>
      <c r="AU175" s="11" t="s">
        <v>71</v>
      </c>
    </row>
    <row r="176" spans="2:65" s="1" customFormat="1" ht="22.5" customHeight="1">
      <c r="B176" s="27"/>
      <c r="C176" s="168" t="s">
        <v>396</v>
      </c>
      <c r="D176" s="168" t="s">
        <v>244</v>
      </c>
      <c r="E176" s="169" t="s">
        <v>1594</v>
      </c>
      <c r="F176" s="170" t="s">
        <v>1595</v>
      </c>
      <c r="G176" s="171" t="s">
        <v>135</v>
      </c>
      <c r="H176" s="172">
        <v>1</v>
      </c>
      <c r="I176" s="173">
        <v>820</v>
      </c>
      <c r="J176" s="174"/>
      <c r="K176" s="173">
        <f>ROUND(P176*H176,2)</f>
        <v>820</v>
      </c>
      <c r="L176" s="170" t="s">
        <v>136</v>
      </c>
      <c r="M176" s="181" t="str">
        <f t="shared" ref="M176" si="344">IF(K176&gt;AA176,"Cena shodná","Cena zvýšena o")</f>
        <v>Cena zvýšena o</v>
      </c>
      <c r="N176" s="192" t="s">
        <v>1</v>
      </c>
      <c r="O176" s="193" t="s">
        <v>40</v>
      </c>
      <c r="P176" s="194">
        <f t="shared" ref="P176" si="345">I176+J176</f>
        <v>820</v>
      </c>
      <c r="Q176" s="194">
        <f t="shared" ref="Q176" si="346">ROUND(I176*H176,2)</f>
        <v>820</v>
      </c>
      <c r="R176" s="194">
        <f t="shared" ref="R176" si="347">ROUND(J176*H176,2)</f>
        <v>0</v>
      </c>
      <c r="S176" s="195">
        <v>44</v>
      </c>
      <c r="T176" s="195">
        <f t="shared" ref="T176" si="348">S176*H176</f>
        <v>44</v>
      </c>
      <c r="U176" s="195">
        <v>44</v>
      </c>
      <c r="V176" s="195">
        <f t="shared" ref="V176" si="349">U176*H176</f>
        <v>44</v>
      </c>
      <c r="W176" s="195">
        <v>44</v>
      </c>
      <c r="X176" s="195">
        <f t="shared" ref="X176" si="350">W176*H176</f>
        <v>44</v>
      </c>
      <c r="Y176" s="196" t="s">
        <v>1</v>
      </c>
      <c r="Z176" s="213">
        <f t="shared" ref="Z176" si="351">SUM((AA176/K176-1)*100)</f>
        <v>100</v>
      </c>
      <c r="AA176" s="182">
        <v>1640</v>
      </c>
      <c r="AR176" s="11" t="s">
        <v>208</v>
      </c>
      <c r="AT176" s="11" t="s">
        <v>244</v>
      </c>
      <c r="AU176" s="11" t="s">
        <v>71</v>
      </c>
      <c r="AY176" s="11" t="s">
        <v>130</v>
      </c>
      <c r="BE176" s="164">
        <f>IF(O176="základní",K176,0)</f>
        <v>820</v>
      </c>
      <c r="BF176" s="164">
        <f>IF(O176="snížená",K176,0)</f>
        <v>0</v>
      </c>
      <c r="BG176" s="164">
        <f>IF(O176="zákl. přenesená",K176,0)</f>
        <v>0</v>
      </c>
      <c r="BH176" s="164">
        <f>IF(O176="sníž. přenesená",K176,0)</f>
        <v>0</v>
      </c>
      <c r="BI176" s="164">
        <f>IF(O176="nulová",K176,0)</f>
        <v>0</v>
      </c>
      <c r="BJ176" s="11" t="s">
        <v>79</v>
      </c>
      <c r="BK176" s="164">
        <f>ROUND(P176*H176,2)</f>
        <v>820</v>
      </c>
      <c r="BL176" s="11" t="s">
        <v>129</v>
      </c>
      <c r="BM176" s="11" t="s">
        <v>1596</v>
      </c>
    </row>
    <row r="177" spans="2:65" s="1" customFormat="1">
      <c r="B177" s="27"/>
      <c r="C177" s="28"/>
      <c r="D177" s="165" t="s">
        <v>139</v>
      </c>
      <c r="E177" s="28"/>
      <c r="F177" s="166" t="s">
        <v>1595</v>
      </c>
      <c r="G177" s="28"/>
      <c r="H177" s="28"/>
      <c r="I177" s="28"/>
      <c r="J177" s="28"/>
      <c r="K177" s="28"/>
      <c r="L177" s="28"/>
      <c r="M177" s="181"/>
      <c r="N177" s="192"/>
      <c r="O177" s="193"/>
      <c r="P177" s="194"/>
      <c r="Q177" s="194"/>
      <c r="R177" s="194"/>
      <c r="S177" s="195"/>
      <c r="T177" s="195"/>
      <c r="U177" s="195"/>
      <c r="V177" s="195"/>
      <c r="W177" s="195"/>
      <c r="X177" s="195"/>
      <c r="Y177" s="196"/>
      <c r="Z177" s="213"/>
      <c r="AA177" s="182"/>
      <c r="AT177" s="11" t="s">
        <v>139</v>
      </c>
      <c r="AU177" s="11" t="s">
        <v>71</v>
      </c>
    </row>
    <row r="178" spans="2:65" s="1" customFormat="1" ht="22.5" customHeight="1">
      <c r="B178" s="27"/>
      <c r="C178" s="168" t="s">
        <v>401</v>
      </c>
      <c r="D178" s="168" t="s">
        <v>244</v>
      </c>
      <c r="E178" s="169" t="s">
        <v>1597</v>
      </c>
      <c r="F178" s="170" t="s">
        <v>1598</v>
      </c>
      <c r="G178" s="171" t="s">
        <v>135</v>
      </c>
      <c r="H178" s="172">
        <v>1</v>
      </c>
      <c r="I178" s="173">
        <v>8220</v>
      </c>
      <c r="J178" s="174"/>
      <c r="K178" s="173">
        <f>ROUND(P178*H178,2)</f>
        <v>8220</v>
      </c>
      <c r="L178" s="170" t="s">
        <v>136</v>
      </c>
      <c r="M178" s="181" t="str">
        <f t="shared" ref="M178" si="352">IF(K178&gt;AA178,"Cena shodná","Cena zvýšena o")</f>
        <v>Cena zvýšena o</v>
      </c>
      <c r="N178" s="192" t="s">
        <v>1</v>
      </c>
      <c r="O178" s="193" t="s">
        <v>40</v>
      </c>
      <c r="P178" s="194">
        <f t="shared" ref="P178" si="353">I178+J178</f>
        <v>8220</v>
      </c>
      <c r="Q178" s="194">
        <f t="shared" ref="Q178" si="354">ROUND(I178*H178,2)</f>
        <v>8220</v>
      </c>
      <c r="R178" s="194">
        <f t="shared" ref="R178" si="355">ROUND(J178*H178,2)</f>
        <v>0</v>
      </c>
      <c r="S178" s="195">
        <v>45</v>
      </c>
      <c r="T178" s="195">
        <f t="shared" ref="T178" si="356">S178*H178</f>
        <v>45</v>
      </c>
      <c r="U178" s="195">
        <v>45</v>
      </c>
      <c r="V178" s="195">
        <f t="shared" ref="V178" si="357">U178*H178</f>
        <v>45</v>
      </c>
      <c r="W178" s="195">
        <v>45</v>
      </c>
      <c r="X178" s="195">
        <f t="shared" ref="X178" si="358">W178*H178</f>
        <v>45</v>
      </c>
      <c r="Y178" s="196" t="s">
        <v>1</v>
      </c>
      <c r="Z178" s="213">
        <f t="shared" ref="Z178" si="359">SUM((AA178/K178-1)*100)</f>
        <v>100</v>
      </c>
      <c r="AA178" s="182">
        <v>16440</v>
      </c>
      <c r="AR178" s="11" t="s">
        <v>208</v>
      </c>
      <c r="AT178" s="11" t="s">
        <v>244</v>
      </c>
      <c r="AU178" s="11" t="s">
        <v>71</v>
      </c>
      <c r="AY178" s="11" t="s">
        <v>130</v>
      </c>
      <c r="BE178" s="164">
        <f>IF(O178="základní",K178,0)</f>
        <v>8220</v>
      </c>
      <c r="BF178" s="164">
        <f>IF(O178="snížená",K178,0)</f>
        <v>0</v>
      </c>
      <c r="BG178" s="164">
        <f>IF(O178="zákl. přenesená",K178,0)</f>
        <v>0</v>
      </c>
      <c r="BH178" s="164">
        <f>IF(O178="sníž. přenesená",K178,0)</f>
        <v>0</v>
      </c>
      <c r="BI178" s="164">
        <f>IF(O178="nulová",K178,0)</f>
        <v>0</v>
      </c>
      <c r="BJ178" s="11" t="s">
        <v>79</v>
      </c>
      <c r="BK178" s="164">
        <f>ROUND(P178*H178,2)</f>
        <v>8220</v>
      </c>
      <c r="BL178" s="11" t="s">
        <v>129</v>
      </c>
      <c r="BM178" s="11" t="s">
        <v>1599</v>
      </c>
    </row>
    <row r="179" spans="2:65" s="1" customFormat="1">
      <c r="B179" s="27"/>
      <c r="C179" s="28"/>
      <c r="D179" s="165" t="s">
        <v>139</v>
      </c>
      <c r="E179" s="28"/>
      <c r="F179" s="166" t="s">
        <v>1598</v>
      </c>
      <c r="G179" s="28"/>
      <c r="H179" s="28"/>
      <c r="I179" s="28"/>
      <c r="J179" s="28"/>
      <c r="K179" s="28"/>
      <c r="L179" s="28"/>
      <c r="M179" s="181"/>
      <c r="N179" s="192"/>
      <c r="O179" s="193"/>
      <c r="P179" s="194"/>
      <c r="Q179" s="194"/>
      <c r="R179" s="194"/>
      <c r="S179" s="195"/>
      <c r="T179" s="195"/>
      <c r="U179" s="195"/>
      <c r="V179" s="195"/>
      <c r="W179" s="195"/>
      <c r="X179" s="195"/>
      <c r="Y179" s="196"/>
      <c r="Z179" s="213"/>
      <c r="AA179" s="182"/>
      <c r="AT179" s="11" t="s">
        <v>139</v>
      </c>
      <c r="AU179" s="11" t="s">
        <v>71</v>
      </c>
    </row>
    <row r="180" spans="2:65" s="1" customFormat="1" ht="22.5" customHeight="1">
      <c r="B180" s="27"/>
      <c r="C180" s="168" t="s">
        <v>406</v>
      </c>
      <c r="D180" s="168" t="s">
        <v>244</v>
      </c>
      <c r="E180" s="169" t="s">
        <v>1600</v>
      </c>
      <c r="F180" s="170" t="s">
        <v>1601</v>
      </c>
      <c r="G180" s="171" t="s">
        <v>135</v>
      </c>
      <c r="H180" s="172">
        <v>1</v>
      </c>
      <c r="I180" s="173">
        <v>8460</v>
      </c>
      <c r="J180" s="174"/>
      <c r="K180" s="173">
        <f>ROUND(P180*H180,2)</f>
        <v>8460</v>
      </c>
      <c r="L180" s="170" t="s">
        <v>136</v>
      </c>
      <c r="M180" s="181" t="str">
        <f t="shared" ref="M180" si="360">IF(K180&gt;AA180,"Cena shodná","Cena zvýšena o")</f>
        <v>Cena zvýšena o</v>
      </c>
      <c r="N180" s="192" t="s">
        <v>1</v>
      </c>
      <c r="O180" s="193" t="s">
        <v>40</v>
      </c>
      <c r="P180" s="194">
        <f t="shared" ref="P180" si="361">I180+J180</f>
        <v>8460</v>
      </c>
      <c r="Q180" s="194">
        <f t="shared" ref="Q180" si="362">ROUND(I180*H180,2)</f>
        <v>8460</v>
      </c>
      <c r="R180" s="194">
        <f t="shared" ref="R180" si="363">ROUND(J180*H180,2)</f>
        <v>0</v>
      </c>
      <c r="S180" s="195">
        <v>46</v>
      </c>
      <c r="T180" s="195">
        <f t="shared" ref="T180" si="364">S180*H180</f>
        <v>46</v>
      </c>
      <c r="U180" s="195">
        <v>46</v>
      </c>
      <c r="V180" s="195">
        <f t="shared" ref="V180" si="365">U180*H180</f>
        <v>46</v>
      </c>
      <c r="W180" s="195">
        <v>46</v>
      </c>
      <c r="X180" s="195">
        <f t="shared" ref="X180" si="366">W180*H180</f>
        <v>46</v>
      </c>
      <c r="Y180" s="196" t="s">
        <v>1</v>
      </c>
      <c r="Z180" s="213">
        <f t="shared" ref="Z180" si="367">SUM((AA180/K180-1)*100)</f>
        <v>100</v>
      </c>
      <c r="AA180" s="182">
        <v>16920</v>
      </c>
      <c r="AR180" s="11" t="s">
        <v>208</v>
      </c>
      <c r="AT180" s="11" t="s">
        <v>244</v>
      </c>
      <c r="AU180" s="11" t="s">
        <v>71</v>
      </c>
      <c r="AY180" s="11" t="s">
        <v>130</v>
      </c>
      <c r="BE180" s="164">
        <f>IF(O180="základní",K180,0)</f>
        <v>8460</v>
      </c>
      <c r="BF180" s="164">
        <f>IF(O180="snížená",K180,0)</f>
        <v>0</v>
      </c>
      <c r="BG180" s="164">
        <f>IF(O180="zákl. přenesená",K180,0)</f>
        <v>0</v>
      </c>
      <c r="BH180" s="164">
        <f>IF(O180="sníž. přenesená",K180,0)</f>
        <v>0</v>
      </c>
      <c r="BI180" s="164">
        <f>IF(O180="nulová",K180,0)</f>
        <v>0</v>
      </c>
      <c r="BJ180" s="11" t="s">
        <v>79</v>
      </c>
      <c r="BK180" s="164">
        <f>ROUND(P180*H180,2)</f>
        <v>8460</v>
      </c>
      <c r="BL180" s="11" t="s">
        <v>129</v>
      </c>
      <c r="BM180" s="11" t="s">
        <v>1602</v>
      </c>
    </row>
    <row r="181" spans="2:65" s="1" customFormat="1">
      <c r="B181" s="27"/>
      <c r="C181" s="28"/>
      <c r="D181" s="165" t="s">
        <v>139</v>
      </c>
      <c r="E181" s="28"/>
      <c r="F181" s="166" t="s">
        <v>1601</v>
      </c>
      <c r="G181" s="28"/>
      <c r="H181" s="28"/>
      <c r="I181" s="28"/>
      <c r="J181" s="28"/>
      <c r="K181" s="28"/>
      <c r="L181" s="28"/>
      <c r="M181" s="181"/>
      <c r="N181" s="192"/>
      <c r="O181" s="193"/>
      <c r="P181" s="194"/>
      <c r="Q181" s="194"/>
      <c r="R181" s="194"/>
      <c r="S181" s="195"/>
      <c r="T181" s="195"/>
      <c r="U181" s="195"/>
      <c r="V181" s="195"/>
      <c r="W181" s="195"/>
      <c r="X181" s="195"/>
      <c r="Y181" s="196"/>
      <c r="Z181" s="213"/>
      <c r="AA181" s="182"/>
      <c r="AT181" s="11" t="s">
        <v>139</v>
      </c>
      <c r="AU181" s="11" t="s">
        <v>71</v>
      </c>
    </row>
    <row r="182" spans="2:65" s="1" customFormat="1" ht="22.5" customHeight="1">
      <c r="B182" s="27"/>
      <c r="C182" s="168" t="s">
        <v>411</v>
      </c>
      <c r="D182" s="168" t="s">
        <v>244</v>
      </c>
      <c r="E182" s="169" t="s">
        <v>1603</v>
      </c>
      <c r="F182" s="170" t="s">
        <v>1604</v>
      </c>
      <c r="G182" s="171" t="s">
        <v>135</v>
      </c>
      <c r="H182" s="172">
        <v>1</v>
      </c>
      <c r="I182" s="173">
        <v>6620</v>
      </c>
      <c r="J182" s="174"/>
      <c r="K182" s="173">
        <f>ROUND(P182*H182,2)</f>
        <v>6620</v>
      </c>
      <c r="L182" s="170" t="s">
        <v>136</v>
      </c>
      <c r="M182" s="181" t="str">
        <f t="shared" ref="M182" si="368">IF(K182&gt;AA182,"Cena shodná","Cena zvýšena o")</f>
        <v>Cena zvýšena o</v>
      </c>
      <c r="N182" s="192" t="s">
        <v>1</v>
      </c>
      <c r="O182" s="193" t="s">
        <v>40</v>
      </c>
      <c r="P182" s="194">
        <f t="shared" ref="P182" si="369">I182+J182</f>
        <v>6620</v>
      </c>
      <c r="Q182" s="194">
        <f t="shared" ref="Q182" si="370">ROUND(I182*H182,2)</f>
        <v>6620</v>
      </c>
      <c r="R182" s="194">
        <f t="shared" ref="R182" si="371">ROUND(J182*H182,2)</f>
        <v>0</v>
      </c>
      <c r="S182" s="195">
        <v>47</v>
      </c>
      <c r="T182" s="195">
        <f t="shared" ref="T182" si="372">S182*H182</f>
        <v>47</v>
      </c>
      <c r="U182" s="195">
        <v>47</v>
      </c>
      <c r="V182" s="195">
        <f t="shared" ref="V182" si="373">U182*H182</f>
        <v>47</v>
      </c>
      <c r="W182" s="195">
        <v>47</v>
      </c>
      <c r="X182" s="195">
        <f t="shared" ref="X182" si="374">W182*H182</f>
        <v>47</v>
      </c>
      <c r="Y182" s="196" t="s">
        <v>1</v>
      </c>
      <c r="Z182" s="213">
        <f t="shared" ref="Z182" si="375">SUM((AA182/K182-1)*100)</f>
        <v>100</v>
      </c>
      <c r="AA182" s="182">
        <v>13240</v>
      </c>
      <c r="AR182" s="11" t="s">
        <v>208</v>
      </c>
      <c r="AT182" s="11" t="s">
        <v>244</v>
      </c>
      <c r="AU182" s="11" t="s">
        <v>71</v>
      </c>
      <c r="AY182" s="11" t="s">
        <v>130</v>
      </c>
      <c r="BE182" s="164">
        <f>IF(O182="základní",K182,0)</f>
        <v>6620</v>
      </c>
      <c r="BF182" s="164">
        <f>IF(O182="snížená",K182,0)</f>
        <v>0</v>
      </c>
      <c r="BG182" s="164">
        <f>IF(O182="zákl. přenesená",K182,0)</f>
        <v>0</v>
      </c>
      <c r="BH182" s="164">
        <f>IF(O182="sníž. přenesená",K182,0)</f>
        <v>0</v>
      </c>
      <c r="BI182" s="164">
        <f>IF(O182="nulová",K182,0)</f>
        <v>0</v>
      </c>
      <c r="BJ182" s="11" t="s">
        <v>79</v>
      </c>
      <c r="BK182" s="164">
        <f>ROUND(P182*H182,2)</f>
        <v>6620</v>
      </c>
      <c r="BL182" s="11" t="s">
        <v>129</v>
      </c>
      <c r="BM182" s="11" t="s">
        <v>1605</v>
      </c>
    </row>
    <row r="183" spans="2:65" s="1" customFormat="1">
      <c r="B183" s="27"/>
      <c r="C183" s="28"/>
      <c r="D183" s="165" t="s">
        <v>139</v>
      </c>
      <c r="E183" s="28"/>
      <c r="F183" s="166" t="s">
        <v>1604</v>
      </c>
      <c r="G183" s="28"/>
      <c r="H183" s="28"/>
      <c r="I183" s="28"/>
      <c r="J183" s="28"/>
      <c r="K183" s="28"/>
      <c r="L183" s="28"/>
      <c r="M183" s="181"/>
      <c r="N183" s="192"/>
      <c r="O183" s="193"/>
      <c r="P183" s="194"/>
      <c r="Q183" s="194"/>
      <c r="R183" s="194"/>
      <c r="S183" s="195"/>
      <c r="T183" s="195"/>
      <c r="U183" s="195"/>
      <c r="V183" s="195"/>
      <c r="W183" s="195"/>
      <c r="X183" s="195"/>
      <c r="Y183" s="196"/>
      <c r="Z183" s="213"/>
      <c r="AA183" s="182"/>
      <c r="AT183" s="11" t="s">
        <v>139</v>
      </c>
      <c r="AU183" s="11" t="s">
        <v>71</v>
      </c>
    </row>
    <row r="184" spans="2:65" s="1" customFormat="1" ht="22.5" customHeight="1">
      <c r="B184" s="27"/>
      <c r="C184" s="168" t="s">
        <v>416</v>
      </c>
      <c r="D184" s="168" t="s">
        <v>244</v>
      </c>
      <c r="E184" s="169" t="s">
        <v>1606</v>
      </c>
      <c r="F184" s="170" t="s">
        <v>1607</v>
      </c>
      <c r="G184" s="171" t="s">
        <v>135</v>
      </c>
      <c r="H184" s="172">
        <v>1</v>
      </c>
      <c r="I184" s="173">
        <v>5410</v>
      </c>
      <c r="J184" s="174"/>
      <c r="K184" s="173">
        <f>ROUND(P184*H184,2)</f>
        <v>5410</v>
      </c>
      <c r="L184" s="170" t="s">
        <v>136</v>
      </c>
      <c r="M184" s="181" t="str">
        <f t="shared" ref="M184" si="376">IF(K184&gt;AA184,"Cena shodná","Cena zvýšena o")</f>
        <v>Cena zvýšena o</v>
      </c>
      <c r="N184" s="192" t="s">
        <v>1</v>
      </c>
      <c r="O184" s="193" t="s">
        <v>40</v>
      </c>
      <c r="P184" s="194">
        <f t="shared" ref="P184" si="377">I184+J184</f>
        <v>5410</v>
      </c>
      <c r="Q184" s="194">
        <f t="shared" ref="Q184" si="378">ROUND(I184*H184,2)</f>
        <v>5410</v>
      </c>
      <c r="R184" s="194">
        <f t="shared" ref="R184" si="379">ROUND(J184*H184,2)</f>
        <v>0</v>
      </c>
      <c r="S184" s="195">
        <v>48</v>
      </c>
      <c r="T184" s="195">
        <f t="shared" ref="T184" si="380">S184*H184</f>
        <v>48</v>
      </c>
      <c r="U184" s="195">
        <v>48</v>
      </c>
      <c r="V184" s="195">
        <f t="shared" ref="V184" si="381">U184*H184</f>
        <v>48</v>
      </c>
      <c r="W184" s="195">
        <v>48</v>
      </c>
      <c r="X184" s="195">
        <f t="shared" ref="X184" si="382">W184*H184</f>
        <v>48</v>
      </c>
      <c r="Y184" s="196" t="s">
        <v>1</v>
      </c>
      <c r="Z184" s="213">
        <f t="shared" ref="Z184" si="383">SUM((AA184/K184-1)*100)</f>
        <v>100</v>
      </c>
      <c r="AA184" s="182">
        <v>10820</v>
      </c>
      <c r="AR184" s="11" t="s">
        <v>208</v>
      </c>
      <c r="AT184" s="11" t="s">
        <v>244</v>
      </c>
      <c r="AU184" s="11" t="s">
        <v>71</v>
      </c>
      <c r="AY184" s="11" t="s">
        <v>130</v>
      </c>
      <c r="BE184" s="164">
        <f>IF(O184="základní",K184,0)</f>
        <v>5410</v>
      </c>
      <c r="BF184" s="164">
        <f>IF(O184="snížená",K184,0)</f>
        <v>0</v>
      </c>
      <c r="BG184" s="164">
        <f>IF(O184="zákl. přenesená",K184,0)</f>
        <v>0</v>
      </c>
      <c r="BH184" s="164">
        <f>IF(O184="sníž. přenesená",K184,0)</f>
        <v>0</v>
      </c>
      <c r="BI184" s="164">
        <f>IF(O184="nulová",K184,0)</f>
        <v>0</v>
      </c>
      <c r="BJ184" s="11" t="s">
        <v>79</v>
      </c>
      <c r="BK184" s="164">
        <f>ROUND(P184*H184,2)</f>
        <v>5410</v>
      </c>
      <c r="BL184" s="11" t="s">
        <v>129</v>
      </c>
      <c r="BM184" s="11" t="s">
        <v>1608</v>
      </c>
    </row>
    <row r="185" spans="2:65" s="1" customFormat="1">
      <c r="B185" s="27"/>
      <c r="C185" s="28"/>
      <c r="D185" s="165" t="s">
        <v>139</v>
      </c>
      <c r="E185" s="28"/>
      <c r="F185" s="166" t="s">
        <v>1607</v>
      </c>
      <c r="G185" s="28"/>
      <c r="H185" s="28"/>
      <c r="I185" s="28"/>
      <c r="J185" s="28"/>
      <c r="K185" s="28"/>
      <c r="L185" s="28"/>
      <c r="M185" s="181"/>
      <c r="N185" s="192"/>
      <c r="O185" s="193"/>
      <c r="P185" s="194"/>
      <c r="Q185" s="194"/>
      <c r="R185" s="194"/>
      <c r="S185" s="195"/>
      <c r="T185" s="195"/>
      <c r="U185" s="195"/>
      <c r="V185" s="195"/>
      <c r="W185" s="195"/>
      <c r="X185" s="195"/>
      <c r="Y185" s="196"/>
      <c r="Z185" s="213"/>
      <c r="AA185" s="182"/>
      <c r="AT185" s="11" t="s">
        <v>139</v>
      </c>
      <c r="AU185" s="11" t="s">
        <v>71</v>
      </c>
    </row>
    <row r="186" spans="2:65" s="1" customFormat="1" ht="22.5" customHeight="1">
      <c r="B186" s="27"/>
      <c r="C186" s="168" t="s">
        <v>421</v>
      </c>
      <c r="D186" s="168" t="s">
        <v>244</v>
      </c>
      <c r="E186" s="169" t="s">
        <v>1609</v>
      </c>
      <c r="F186" s="170" t="s">
        <v>1610</v>
      </c>
      <c r="G186" s="171" t="s">
        <v>135</v>
      </c>
      <c r="H186" s="172">
        <v>1</v>
      </c>
      <c r="I186" s="173">
        <v>6610</v>
      </c>
      <c r="J186" s="174"/>
      <c r="K186" s="173">
        <f>ROUND(P186*H186,2)</f>
        <v>6610</v>
      </c>
      <c r="L186" s="170" t="s">
        <v>136</v>
      </c>
      <c r="M186" s="181" t="str">
        <f t="shared" ref="M186" si="384">IF(K186&gt;AA186,"Cena shodná","Cena zvýšena o")</f>
        <v>Cena zvýšena o</v>
      </c>
      <c r="N186" s="192" t="s">
        <v>1</v>
      </c>
      <c r="O186" s="193" t="s">
        <v>40</v>
      </c>
      <c r="P186" s="194">
        <f t="shared" ref="P186" si="385">I186+J186</f>
        <v>6610</v>
      </c>
      <c r="Q186" s="194">
        <f t="shared" ref="Q186" si="386">ROUND(I186*H186,2)</f>
        <v>6610</v>
      </c>
      <c r="R186" s="194">
        <f t="shared" ref="R186" si="387">ROUND(J186*H186,2)</f>
        <v>0</v>
      </c>
      <c r="S186" s="195">
        <v>49</v>
      </c>
      <c r="T186" s="195">
        <f t="shared" ref="T186" si="388">S186*H186</f>
        <v>49</v>
      </c>
      <c r="U186" s="195">
        <v>49</v>
      </c>
      <c r="V186" s="195">
        <f t="shared" ref="V186" si="389">U186*H186</f>
        <v>49</v>
      </c>
      <c r="W186" s="195">
        <v>49</v>
      </c>
      <c r="X186" s="195">
        <f t="shared" ref="X186" si="390">W186*H186</f>
        <v>49</v>
      </c>
      <c r="Y186" s="196" t="s">
        <v>1</v>
      </c>
      <c r="Z186" s="213">
        <f t="shared" ref="Z186" si="391">SUM((AA186/K186-1)*100)</f>
        <v>100</v>
      </c>
      <c r="AA186" s="182">
        <v>13220</v>
      </c>
      <c r="AR186" s="11" t="s">
        <v>208</v>
      </c>
      <c r="AT186" s="11" t="s">
        <v>244</v>
      </c>
      <c r="AU186" s="11" t="s">
        <v>71</v>
      </c>
      <c r="AY186" s="11" t="s">
        <v>130</v>
      </c>
      <c r="BE186" s="164">
        <f>IF(O186="základní",K186,0)</f>
        <v>6610</v>
      </c>
      <c r="BF186" s="164">
        <f>IF(O186="snížená",K186,0)</f>
        <v>0</v>
      </c>
      <c r="BG186" s="164">
        <f>IF(O186="zákl. přenesená",K186,0)</f>
        <v>0</v>
      </c>
      <c r="BH186" s="164">
        <f>IF(O186="sníž. přenesená",K186,0)</f>
        <v>0</v>
      </c>
      <c r="BI186" s="164">
        <f>IF(O186="nulová",K186,0)</f>
        <v>0</v>
      </c>
      <c r="BJ186" s="11" t="s">
        <v>79</v>
      </c>
      <c r="BK186" s="164">
        <f>ROUND(P186*H186,2)</f>
        <v>6610</v>
      </c>
      <c r="BL186" s="11" t="s">
        <v>129</v>
      </c>
      <c r="BM186" s="11" t="s">
        <v>1611</v>
      </c>
    </row>
    <row r="187" spans="2:65" s="1" customFormat="1">
      <c r="B187" s="27"/>
      <c r="C187" s="28"/>
      <c r="D187" s="165" t="s">
        <v>139</v>
      </c>
      <c r="E187" s="28"/>
      <c r="F187" s="166" t="s">
        <v>1610</v>
      </c>
      <c r="G187" s="28"/>
      <c r="H187" s="28"/>
      <c r="I187" s="28"/>
      <c r="J187" s="28"/>
      <c r="K187" s="28"/>
      <c r="L187" s="28"/>
      <c r="M187" s="181"/>
      <c r="N187" s="192"/>
      <c r="O187" s="193"/>
      <c r="P187" s="194"/>
      <c r="Q187" s="194"/>
      <c r="R187" s="194"/>
      <c r="S187" s="195"/>
      <c r="T187" s="195"/>
      <c r="U187" s="195"/>
      <c r="V187" s="195"/>
      <c r="W187" s="195"/>
      <c r="X187" s="195"/>
      <c r="Y187" s="196"/>
      <c r="Z187" s="213"/>
      <c r="AA187" s="182"/>
      <c r="AT187" s="11" t="s">
        <v>139</v>
      </c>
      <c r="AU187" s="11" t="s">
        <v>71</v>
      </c>
    </row>
    <row r="188" spans="2:65" s="1" customFormat="1" ht="22.5" customHeight="1">
      <c r="B188" s="27"/>
      <c r="C188" s="168" t="s">
        <v>426</v>
      </c>
      <c r="D188" s="168" t="s">
        <v>244</v>
      </c>
      <c r="E188" s="169" t="s">
        <v>1612</v>
      </c>
      <c r="F188" s="170" t="s">
        <v>1613</v>
      </c>
      <c r="G188" s="171" t="s">
        <v>135</v>
      </c>
      <c r="H188" s="172">
        <v>1</v>
      </c>
      <c r="I188" s="173">
        <v>9890</v>
      </c>
      <c r="J188" s="174"/>
      <c r="K188" s="173">
        <f>ROUND(P188*H188,2)</f>
        <v>9890</v>
      </c>
      <c r="L188" s="170" t="s">
        <v>136</v>
      </c>
      <c r="M188" s="181" t="str">
        <f t="shared" ref="M188" si="392">IF(K188&gt;AA188,"Cena shodná","Cena zvýšena o")</f>
        <v>Cena zvýšena o</v>
      </c>
      <c r="N188" s="192" t="s">
        <v>1</v>
      </c>
      <c r="O188" s="193" t="s">
        <v>40</v>
      </c>
      <c r="P188" s="194">
        <f t="shared" ref="P188" si="393">I188+J188</f>
        <v>9890</v>
      </c>
      <c r="Q188" s="194">
        <f t="shared" ref="Q188" si="394">ROUND(I188*H188,2)</f>
        <v>9890</v>
      </c>
      <c r="R188" s="194">
        <f t="shared" ref="R188" si="395">ROUND(J188*H188,2)</f>
        <v>0</v>
      </c>
      <c r="S188" s="195">
        <v>50</v>
      </c>
      <c r="T188" s="195">
        <f t="shared" ref="T188" si="396">S188*H188</f>
        <v>50</v>
      </c>
      <c r="U188" s="195">
        <v>50</v>
      </c>
      <c r="V188" s="195">
        <f t="shared" ref="V188" si="397">U188*H188</f>
        <v>50</v>
      </c>
      <c r="W188" s="195">
        <v>50</v>
      </c>
      <c r="X188" s="195">
        <f t="shared" ref="X188" si="398">W188*H188</f>
        <v>50</v>
      </c>
      <c r="Y188" s="196" t="s">
        <v>1</v>
      </c>
      <c r="Z188" s="213">
        <f t="shared" ref="Z188" si="399">SUM((AA188/K188-1)*100)</f>
        <v>100</v>
      </c>
      <c r="AA188" s="182">
        <v>19780</v>
      </c>
      <c r="AR188" s="11" t="s">
        <v>208</v>
      </c>
      <c r="AT188" s="11" t="s">
        <v>244</v>
      </c>
      <c r="AU188" s="11" t="s">
        <v>71</v>
      </c>
      <c r="AY188" s="11" t="s">
        <v>130</v>
      </c>
      <c r="BE188" s="164">
        <f>IF(O188="základní",K188,0)</f>
        <v>9890</v>
      </c>
      <c r="BF188" s="164">
        <f>IF(O188="snížená",K188,0)</f>
        <v>0</v>
      </c>
      <c r="BG188" s="164">
        <f>IF(O188="zákl. přenesená",K188,0)</f>
        <v>0</v>
      </c>
      <c r="BH188" s="164">
        <f>IF(O188="sníž. přenesená",K188,0)</f>
        <v>0</v>
      </c>
      <c r="BI188" s="164">
        <f>IF(O188="nulová",K188,0)</f>
        <v>0</v>
      </c>
      <c r="BJ188" s="11" t="s">
        <v>79</v>
      </c>
      <c r="BK188" s="164">
        <f>ROUND(P188*H188,2)</f>
        <v>9890</v>
      </c>
      <c r="BL188" s="11" t="s">
        <v>129</v>
      </c>
      <c r="BM188" s="11" t="s">
        <v>1614</v>
      </c>
    </row>
    <row r="189" spans="2:65" s="1" customFormat="1">
      <c r="B189" s="27"/>
      <c r="C189" s="28"/>
      <c r="D189" s="165" t="s">
        <v>139</v>
      </c>
      <c r="E189" s="28"/>
      <c r="F189" s="166" t="s">
        <v>1613</v>
      </c>
      <c r="G189" s="28"/>
      <c r="H189" s="28"/>
      <c r="I189" s="28"/>
      <c r="J189" s="28"/>
      <c r="K189" s="28"/>
      <c r="L189" s="28"/>
      <c r="M189" s="181"/>
      <c r="N189" s="192"/>
      <c r="O189" s="193"/>
      <c r="P189" s="194"/>
      <c r="Q189" s="194"/>
      <c r="R189" s="194"/>
      <c r="S189" s="195"/>
      <c r="T189" s="195"/>
      <c r="U189" s="195"/>
      <c r="V189" s="195"/>
      <c r="W189" s="195"/>
      <c r="X189" s="195"/>
      <c r="Y189" s="196"/>
      <c r="Z189" s="213"/>
      <c r="AA189" s="182"/>
      <c r="AT189" s="11" t="s">
        <v>139</v>
      </c>
      <c r="AU189" s="11" t="s">
        <v>71</v>
      </c>
    </row>
    <row r="190" spans="2:65" s="1" customFormat="1" ht="22.5" customHeight="1">
      <c r="B190" s="27"/>
      <c r="C190" s="168" t="s">
        <v>431</v>
      </c>
      <c r="D190" s="168" t="s">
        <v>244</v>
      </c>
      <c r="E190" s="169" t="s">
        <v>1615</v>
      </c>
      <c r="F190" s="170" t="s">
        <v>1616</v>
      </c>
      <c r="G190" s="171" t="s">
        <v>135</v>
      </c>
      <c r="H190" s="172">
        <v>1</v>
      </c>
      <c r="I190" s="173">
        <v>5870</v>
      </c>
      <c r="J190" s="174"/>
      <c r="K190" s="173">
        <f>ROUND(P190*H190,2)</f>
        <v>5870</v>
      </c>
      <c r="L190" s="170" t="s">
        <v>136</v>
      </c>
      <c r="M190" s="181" t="str">
        <f t="shared" ref="M190" si="400">IF(K190&gt;AA190,"Cena shodná","Cena zvýšena o")</f>
        <v>Cena zvýšena o</v>
      </c>
      <c r="N190" s="192" t="s">
        <v>1</v>
      </c>
      <c r="O190" s="193" t="s">
        <v>40</v>
      </c>
      <c r="P190" s="194">
        <f t="shared" ref="P190" si="401">I190+J190</f>
        <v>5870</v>
      </c>
      <c r="Q190" s="194">
        <f t="shared" ref="Q190" si="402">ROUND(I190*H190,2)</f>
        <v>5870</v>
      </c>
      <c r="R190" s="194">
        <f t="shared" ref="R190" si="403">ROUND(J190*H190,2)</f>
        <v>0</v>
      </c>
      <c r="S190" s="195">
        <v>51</v>
      </c>
      <c r="T190" s="195">
        <f t="shared" ref="T190" si="404">S190*H190</f>
        <v>51</v>
      </c>
      <c r="U190" s="195">
        <v>51</v>
      </c>
      <c r="V190" s="195">
        <f t="shared" ref="V190" si="405">U190*H190</f>
        <v>51</v>
      </c>
      <c r="W190" s="195">
        <v>51</v>
      </c>
      <c r="X190" s="195">
        <f t="shared" ref="X190" si="406">W190*H190</f>
        <v>51</v>
      </c>
      <c r="Y190" s="196" t="s">
        <v>1</v>
      </c>
      <c r="Z190" s="213">
        <f t="shared" ref="Z190" si="407">SUM((AA190/K190-1)*100)</f>
        <v>100</v>
      </c>
      <c r="AA190" s="182">
        <v>11740</v>
      </c>
      <c r="AR190" s="11" t="s">
        <v>208</v>
      </c>
      <c r="AT190" s="11" t="s">
        <v>244</v>
      </c>
      <c r="AU190" s="11" t="s">
        <v>71</v>
      </c>
      <c r="AY190" s="11" t="s">
        <v>130</v>
      </c>
      <c r="BE190" s="164">
        <f>IF(O190="základní",K190,0)</f>
        <v>5870</v>
      </c>
      <c r="BF190" s="164">
        <f>IF(O190="snížená",K190,0)</f>
        <v>0</v>
      </c>
      <c r="BG190" s="164">
        <f>IF(O190="zákl. přenesená",K190,0)</f>
        <v>0</v>
      </c>
      <c r="BH190" s="164">
        <f>IF(O190="sníž. přenesená",K190,0)</f>
        <v>0</v>
      </c>
      <c r="BI190" s="164">
        <f>IF(O190="nulová",K190,0)</f>
        <v>0</v>
      </c>
      <c r="BJ190" s="11" t="s">
        <v>79</v>
      </c>
      <c r="BK190" s="164">
        <f>ROUND(P190*H190,2)</f>
        <v>5870</v>
      </c>
      <c r="BL190" s="11" t="s">
        <v>129</v>
      </c>
      <c r="BM190" s="11" t="s">
        <v>1617</v>
      </c>
    </row>
    <row r="191" spans="2:65" s="1" customFormat="1">
      <c r="B191" s="27"/>
      <c r="C191" s="28"/>
      <c r="D191" s="165" t="s">
        <v>139</v>
      </c>
      <c r="E191" s="28"/>
      <c r="F191" s="166" t="s">
        <v>1616</v>
      </c>
      <c r="G191" s="28"/>
      <c r="H191" s="28"/>
      <c r="I191" s="28"/>
      <c r="J191" s="28"/>
      <c r="K191" s="28"/>
      <c r="L191" s="28"/>
      <c r="M191" s="181"/>
      <c r="N191" s="192"/>
      <c r="O191" s="193"/>
      <c r="P191" s="194"/>
      <c r="Q191" s="194"/>
      <c r="R191" s="194"/>
      <c r="S191" s="195"/>
      <c r="T191" s="195"/>
      <c r="U191" s="195"/>
      <c r="V191" s="195"/>
      <c r="W191" s="195"/>
      <c r="X191" s="195"/>
      <c r="Y191" s="196"/>
      <c r="Z191" s="213"/>
      <c r="AA191" s="182"/>
      <c r="AT191" s="11" t="s">
        <v>139</v>
      </c>
      <c r="AU191" s="11" t="s">
        <v>71</v>
      </c>
    </row>
    <row r="192" spans="2:65" s="1" customFormat="1" ht="22.5" customHeight="1">
      <c r="B192" s="27"/>
      <c r="C192" s="168" t="s">
        <v>436</v>
      </c>
      <c r="D192" s="168" t="s">
        <v>244</v>
      </c>
      <c r="E192" s="169" t="s">
        <v>1618</v>
      </c>
      <c r="F192" s="170" t="s">
        <v>1619</v>
      </c>
      <c r="G192" s="171" t="s">
        <v>135</v>
      </c>
      <c r="H192" s="172">
        <v>1</v>
      </c>
      <c r="I192" s="173">
        <v>3580</v>
      </c>
      <c r="J192" s="174"/>
      <c r="K192" s="173">
        <f>ROUND(P192*H192,2)</f>
        <v>3580</v>
      </c>
      <c r="L192" s="170" t="s">
        <v>136</v>
      </c>
      <c r="M192" s="181" t="str">
        <f t="shared" ref="M192" si="408">IF(K192&gt;AA192,"Cena shodná","Cena zvýšena o")</f>
        <v>Cena zvýšena o</v>
      </c>
      <c r="N192" s="192" t="s">
        <v>1</v>
      </c>
      <c r="O192" s="193" t="s">
        <v>40</v>
      </c>
      <c r="P192" s="194">
        <f t="shared" ref="P192" si="409">I192+J192</f>
        <v>3580</v>
      </c>
      <c r="Q192" s="194">
        <f t="shared" ref="Q192" si="410">ROUND(I192*H192,2)</f>
        <v>3580</v>
      </c>
      <c r="R192" s="194">
        <f t="shared" ref="R192" si="411">ROUND(J192*H192,2)</f>
        <v>0</v>
      </c>
      <c r="S192" s="195">
        <v>52</v>
      </c>
      <c r="T192" s="195">
        <f t="shared" ref="T192" si="412">S192*H192</f>
        <v>52</v>
      </c>
      <c r="U192" s="195">
        <v>52</v>
      </c>
      <c r="V192" s="195">
        <f t="shared" ref="V192" si="413">U192*H192</f>
        <v>52</v>
      </c>
      <c r="W192" s="195">
        <v>52</v>
      </c>
      <c r="X192" s="195">
        <f t="shared" ref="X192" si="414">W192*H192</f>
        <v>52</v>
      </c>
      <c r="Y192" s="196" t="s">
        <v>1</v>
      </c>
      <c r="Z192" s="213">
        <f t="shared" ref="Z192" si="415">SUM((AA192/K192-1)*100)</f>
        <v>100</v>
      </c>
      <c r="AA192" s="182">
        <v>7160</v>
      </c>
      <c r="AR192" s="11" t="s">
        <v>208</v>
      </c>
      <c r="AT192" s="11" t="s">
        <v>244</v>
      </c>
      <c r="AU192" s="11" t="s">
        <v>71</v>
      </c>
      <c r="AY192" s="11" t="s">
        <v>130</v>
      </c>
      <c r="BE192" s="164">
        <f>IF(O192="základní",K192,0)</f>
        <v>3580</v>
      </c>
      <c r="BF192" s="164">
        <f>IF(O192="snížená",K192,0)</f>
        <v>0</v>
      </c>
      <c r="BG192" s="164">
        <f>IF(O192="zákl. přenesená",K192,0)</f>
        <v>0</v>
      </c>
      <c r="BH192" s="164">
        <f>IF(O192="sníž. přenesená",K192,0)</f>
        <v>0</v>
      </c>
      <c r="BI192" s="164">
        <f>IF(O192="nulová",K192,0)</f>
        <v>0</v>
      </c>
      <c r="BJ192" s="11" t="s">
        <v>79</v>
      </c>
      <c r="BK192" s="164">
        <f>ROUND(P192*H192,2)</f>
        <v>3580</v>
      </c>
      <c r="BL192" s="11" t="s">
        <v>129</v>
      </c>
      <c r="BM192" s="11" t="s">
        <v>1620</v>
      </c>
    </row>
    <row r="193" spans="2:65" s="1" customFormat="1">
      <c r="B193" s="27"/>
      <c r="C193" s="28"/>
      <c r="D193" s="165" t="s">
        <v>139</v>
      </c>
      <c r="E193" s="28"/>
      <c r="F193" s="166" t="s">
        <v>1619</v>
      </c>
      <c r="G193" s="28"/>
      <c r="H193" s="28"/>
      <c r="I193" s="28"/>
      <c r="J193" s="28"/>
      <c r="K193" s="28"/>
      <c r="L193" s="28"/>
      <c r="M193" s="181"/>
      <c r="N193" s="192"/>
      <c r="O193" s="193"/>
      <c r="P193" s="194"/>
      <c r="Q193" s="194"/>
      <c r="R193" s="194"/>
      <c r="S193" s="195"/>
      <c r="T193" s="195"/>
      <c r="U193" s="195"/>
      <c r="V193" s="195"/>
      <c r="W193" s="195"/>
      <c r="X193" s="195"/>
      <c r="Y193" s="196"/>
      <c r="Z193" s="213"/>
      <c r="AA193" s="182"/>
      <c r="AT193" s="11" t="s">
        <v>139</v>
      </c>
      <c r="AU193" s="11" t="s">
        <v>71</v>
      </c>
    </row>
    <row r="194" spans="2:65" s="1" customFormat="1" ht="22.5" customHeight="1">
      <c r="B194" s="27"/>
      <c r="C194" s="168" t="s">
        <v>441</v>
      </c>
      <c r="D194" s="168" t="s">
        <v>244</v>
      </c>
      <c r="E194" s="169" t="s">
        <v>1621</v>
      </c>
      <c r="F194" s="170" t="s">
        <v>1622</v>
      </c>
      <c r="G194" s="171" t="s">
        <v>135</v>
      </c>
      <c r="H194" s="172">
        <v>1</v>
      </c>
      <c r="I194" s="173">
        <v>5090</v>
      </c>
      <c r="J194" s="174"/>
      <c r="K194" s="173">
        <f>ROUND(P194*H194,2)</f>
        <v>5090</v>
      </c>
      <c r="L194" s="170" t="s">
        <v>136</v>
      </c>
      <c r="M194" s="181" t="str">
        <f t="shared" ref="M194" si="416">IF(K194&gt;AA194,"Cena shodná","Cena zvýšena o")</f>
        <v>Cena zvýšena o</v>
      </c>
      <c r="N194" s="192" t="s">
        <v>1</v>
      </c>
      <c r="O194" s="193" t="s">
        <v>40</v>
      </c>
      <c r="P194" s="194">
        <f t="shared" ref="P194" si="417">I194+J194</f>
        <v>5090</v>
      </c>
      <c r="Q194" s="194">
        <f t="shared" ref="Q194" si="418">ROUND(I194*H194,2)</f>
        <v>5090</v>
      </c>
      <c r="R194" s="194">
        <f t="shared" ref="R194" si="419">ROUND(J194*H194,2)</f>
        <v>0</v>
      </c>
      <c r="S194" s="195">
        <v>53</v>
      </c>
      <c r="T194" s="195">
        <f t="shared" ref="T194" si="420">S194*H194</f>
        <v>53</v>
      </c>
      <c r="U194" s="195">
        <v>53</v>
      </c>
      <c r="V194" s="195">
        <f t="shared" ref="V194" si="421">U194*H194</f>
        <v>53</v>
      </c>
      <c r="W194" s="195">
        <v>53</v>
      </c>
      <c r="X194" s="195">
        <f t="shared" ref="X194" si="422">W194*H194</f>
        <v>53</v>
      </c>
      <c r="Y194" s="196" t="s">
        <v>1</v>
      </c>
      <c r="Z194" s="213">
        <f t="shared" ref="Z194" si="423">SUM((AA194/K194-1)*100)</f>
        <v>100</v>
      </c>
      <c r="AA194" s="182">
        <v>10180</v>
      </c>
      <c r="AR194" s="11" t="s">
        <v>208</v>
      </c>
      <c r="AT194" s="11" t="s">
        <v>244</v>
      </c>
      <c r="AU194" s="11" t="s">
        <v>71</v>
      </c>
      <c r="AY194" s="11" t="s">
        <v>130</v>
      </c>
      <c r="BE194" s="164">
        <f>IF(O194="základní",K194,0)</f>
        <v>5090</v>
      </c>
      <c r="BF194" s="164">
        <f>IF(O194="snížená",K194,0)</f>
        <v>0</v>
      </c>
      <c r="BG194" s="164">
        <f>IF(O194="zákl. přenesená",K194,0)</f>
        <v>0</v>
      </c>
      <c r="BH194" s="164">
        <f>IF(O194="sníž. přenesená",K194,0)</f>
        <v>0</v>
      </c>
      <c r="BI194" s="164">
        <f>IF(O194="nulová",K194,0)</f>
        <v>0</v>
      </c>
      <c r="BJ194" s="11" t="s">
        <v>79</v>
      </c>
      <c r="BK194" s="164">
        <f>ROUND(P194*H194,2)</f>
        <v>5090</v>
      </c>
      <c r="BL194" s="11" t="s">
        <v>129</v>
      </c>
      <c r="BM194" s="11" t="s">
        <v>1623</v>
      </c>
    </row>
    <row r="195" spans="2:65" s="1" customFormat="1">
      <c r="B195" s="27"/>
      <c r="C195" s="28"/>
      <c r="D195" s="165" t="s">
        <v>139</v>
      </c>
      <c r="E195" s="28"/>
      <c r="F195" s="166" t="s">
        <v>1622</v>
      </c>
      <c r="G195" s="28"/>
      <c r="H195" s="28"/>
      <c r="I195" s="28"/>
      <c r="J195" s="28"/>
      <c r="K195" s="28"/>
      <c r="L195" s="28"/>
      <c r="M195" s="181"/>
      <c r="N195" s="192"/>
      <c r="O195" s="193"/>
      <c r="P195" s="194"/>
      <c r="Q195" s="194"/>
      <c r="R195" s="194"/>
      <c r="S195" s="195"/>
      <c r="T195" s="195"/>
      <c r="U195" s="195"/>
      <c r="V195" s="195"/>
      <c r="W195" s="195"/>
      <c r="X195" s="195"/>
      <c r="Y195" s="196"/>
      <c r="Z195" s="213"/>
      <c r="AA195" s="182"/>
      <c r="AT195" s="11" t="s">
        <v>139</v>
      </c>
      <c r="AU195" s="11" t="s">
        <v>71</v>
      </c>
    </row>
    <row r="196" spans="2:65" s="1" customFormat="1" ht="22.5" customHeight="1">
      <c r="B196" s="27"/>
      <c r="C196" s="168" t="s">
        <v>446</v>
      </c>
      <c r="D196" s="168" t="s">
        <v>244</v>
      </c>
      <c r="E196" s="169" t="s">
        <v>1624</v>
      </c>
      <c r="F196" s="170" t="s">
        <v>1625</v>
      </c>
      <c r="G196" s="171" t="s">
        <v>135</v>
      </c>
      <c r="H196" s="172">
        <v>1</v>
      </c>
      <c r="I196" s="173">
        <v>5950</v>
      </c>
      <c r="J196" s="174"/>
      <c r="K196" s="173">
        <f>ROUND(P196*H196,2)</f>
        <v>5950</v>
      </c>
      <c r="L196" s="170" t="s">
        <v>136</v>
      </c>
      <c r="M196" s="181" t="str">
        <f t="shared" ref="M196" si="424">IF(K196&gt;AA196,"Cena shodná","Cena zvýšena o")</f>
        <v>Cena zvýšena o</v>
      </c>
      <c r="N196" s="192" t="s">
        <v>1</v>
      </c>
      <c r="O196" s="193" t="s">
        <v>40</v>
      </c>
      <c r="P196" s="194">
        <f t="shared" ref="P196" si="425">I196+J196</f>
        <v>5950</v>
      </c>
      <c r="Q196" s="194">
        <f t="shared" ref="Q196" si="426">ROUND(I196*H196,2)</f>
        <v>5950</v>
      </c>
      <c r="R196" s="194">
        <f t="shared" ref="R196" si="427">ROUND(J196*H196,2)</f>
        <v>0</v>
      </c>
      <c r="S196" s="195">
        <v>54</v>
      </c>
      <c r="T196" s="195">
        <f t="shared" ref="T196" si="428">S196*H196</f>
        <v>54</v>
      </c>
      <c r="U196" s="195">
        <v>54</v>
      </c>
      <c r="V196" s="195">
        <f t="shared" ref="V196" si="429">U196*H196</f>
        <v>54</v>
      </c>
      <c r="W196" s="195">
        <v>54</v>
      </c>
      <c r="X196" s="195">
        <f t="shared" ref="X196" si="430">W196*H196</f>
        <v>54</v>
      </c>
      <c r="Y196" s="196" t="s">
        <v>1</v>
      </c>
      <c r="Z196" s="213">
        <f t="shared" ref="Z196" si="431">SUM((AA196/K196-1)*100)</f>
        <v>100</v>
      </c>
      <c r="AA196" s="182">
        <v>11900</v>
      </c>
      <c r="AR196" s="11" t="s">
        <v>208</v>
      </c>
      <c r="AT196" s="11" t="s">
        <v>244</v>
      </c>
      <c r="AU196" s="11" t="s">
        <v>71</v>
      </c>
      <c r="AY196" s="11" t="s">
        <v>130</v>
      </c>
      <c r="BE196" s="164">
        <f>IF(O196="základní",K196,0)</f>
        <v>5950</v>
      </c>
      <c r="BF196" s="164">
        <f>IF(O196="snížená",K196,0)</f>
        <v>0</v>
      </c>
      <c r="BG196" s="164">
        <f>IF(O196="zákl. přenesená",K196,0)</f>
        <v>0</v>
      </c>
      <c r="BH196" s="164">
        <f>IF(O196="sníž. přenesená",K196,0)</f>
        <v>0</v>
      </c>
      <c r="BI196" s="164">
        <f>IF(O196="nulová",K196,0)</f>
        <v>0</v>
      </c>
      <c r="BJ196" s="11" t="s">
        <v>79</v>
      </c>
      <c r="BK196" s="164">
        <f>ROUND(P196*H196,2)</f>
        <v>5950</v>
      </c>
      <c r="BL196" s="11" t="s">
        <v>129</v>
      </c>
      <c r="BM196" s="11" t="s">
        <v>1626</v>
      </c>
    </row>
    <row r="197" spans="2:65" s="1" customFormat="1">
      <c r="B197" s="27"/>
      <c r="C197" s="28"/>
      <c r="D197" s="165" t="s">
        <v>139</v>
      </c>
      <c r="E197" s="28"/>
      <c r="F197" s="166" t="s">
        <v>1625</v>
      </c>
      <c r="G197" s="28"/>
      <c r="H197" s="28"/>
      <c r="I197" s="28"/>
      <c r="J197" s="28"/>
      <c r="K197" s="28"/>
      <c r="L197" s="28"/>
      <c r="M197" s="181"/>
      <c r="N197" s="192"/>
      <c r="O197" s="193"/>
      <c r="P197" s="194"/>
      <c r="Q197" s="194"/>
      <c r="R197" s="194"/>
      <c r="S197" s="195"/>
      <c r="T197" s="195"/>
      <c r="U197" s="195"/>
      <c r="V197" s="195"/>
      <c r="W197" s="195"/>
      <c r="X197" s="195"/>
      <c r="Y197" s="196"/>
      <c r="Z197" s="213"/>
      <c r="AA197" s="182"/>
      <c r="AT197" s="11" t="s">
        <v>139</v>
      </c>
      <c r="AU197" s="11" t="s">
        <v>71</v>
      </c>
    </row>
    <row r="198" spans="2:65" s="1" customFormat="1" ht="22.5" customHeight="1">
      <c r="B198" s="27"/>
      <c r="C198" s="168" t="s">
        <v>451</v>
      </c>
      <c r="D198" s="168" t="s">
        <v>244</v>
      </c>
      <c r="E198" s="169" t="s">
        <v>1627</v>
      </c>
      <c r="F198" s="170" t="s">
        <v>1628</v>
      </c>
      <c r="G198" s="171" t="s">
        <v>135</v>
      </c>
      <c r="H198" s="172">
        <v>1</v>
      </c>
      <c r="I198" s="173">
        <v>7220</v>
      </c>
      <c r="J198" s="174"/>
      <c r="K198" s="173">
        <f>ROUND(P198*H198,2)</f>
        <v>7220</v>
      </c>
      <c r="L198" s="170" t="s">
        <v>136</v>
      </c>
      <c r="M198" s="181" t="str">
        <f t="shared" ref="M198" si="432">IF(K198&gt;AA198,"Cena shodná","Cena zvýšena o")</f>
        <v>Cena zvýšena o</v>
      </c>
      <c r="N198" s="192" t="s">
        <v>1</v>
      </c>
      <c r="O198" s="193" t="s">
        <v>40</v>
      </c>
      <c r="P198" s="194">
        <f t="shared" ref="P198" si="433">I198+J198</f>
        <v>7220</v>
      </c>
      <c r="Q198" s="194">
        <f t="shared" ref="Q198" si="434">ROUND(I198*H198,2)</f>
        <v>7220</v>
      </c>
      <c r="R198" s="194">
        <f t="shared" ref="R198" si="435">ROUND(J198*H198,2)</f>
        <v>0</v>
      </c>
      <c r="S198" s="195">
        <v>55</v>
      </c>
      <c r="T198" s="195">
        <f t="shared" ref="T198" si="436">S198*H198</f>
        <v>55</v>
      </c>
      <c r="U198" s="195">
        <v>55</v>
      </c>
      <c r="V198" s="195">
        <f t="shared" ref="V198" si="437">U198*H198</f>
        <v>55</v>
      </c>
      <c r="W198" s="195">
        <v>55</v>
      </c>
      <c r="X198" s="195">
        <f t="shared" ref="X198" si="438">W198*H198</f>
        <v>55</v>
      </c>
      <c r="Y198" s="196" t="s">
        <v>1</v>
      </c>
      <c r="Z198" s="213">
        <f t="shared" ref="Z198" si="439">SUM((AA198/K198-1)*100)</f>
        <v>100</v>
      </c>
      <c r="AA198" s="182">
        <v>14440</v>
      </c>
      <c r="AR198" s="11" t="s">
        <v>208</v>
      </c>
      <c r="AT198" s="11" t="s">
        <v>244</v>
      </c>
      <c r="AU198" s="11" t="s">
        <v>71</v>
      </c>
      <c r="AY198" s="11" t="s">
        <v>130</v>
      </c>
      <c r="BE198" s="164">
        <f>IF(O198="základní",K198,0)</f>
        <v>7220</v>
      </c>
      <c r="BF198" s="164">
        <f>IF(O198="snížená",K198,0)</f>
        <v>0</v>
      </c>
      <c r="BG198" s="164">
        <f>IF(O198="zákl. přenesená",K198,0)</f>
        <v>0</v>
      </c>
      <c r="BH198" s="164">
        <f>IF(O198="sníž. přenesená",K198,0)</f>
        <v>0</v>
      </c>
      <c r="BI198" s="164">
        <f>IF(O198="nulová",K198,0)</f>
        <v>0</v>
      </c>
      <c r="BJ198" s="11" t="s">
        <v>79</v>
      </c>
      <c r="BK198" s="164">
        <f>ROUND(P198*H198,2)</f>
        <v>7220</v>
      </c>
      <c r="BL198" s="11" t="s">
        <v>129</v>
      </c>
      <c r="BM198" s="11" t="s">
        <v>1629</v>
      </c>
    </row>
    <row r="199" spans="2:65" s="1" customFormat="1">
      <c r="B199" s="27"/>
      <c r="C199" s="28"/>
      <c r="D199" s="165" t="s">
        <v>139</v>
      </c>
      <c r="E199" s="28"/>
      <c r="F199" s="166" t="s">
        <v>1628</v>
      </c>
      <c r="G199" s="28"/>
      <c r="H199" s="28"/>
      <c r="I199" s="28"/>
      <c r="J199" s="28"/>
      <c r="K199" s="28"/>
      <c r="L199" s="28"/>
      <c r="M199" s="181"/>
      <c r="N199" s="192"/>
      <c r="O199" s="193"/>
      <c r="P199" s="194"/>
      <c r="Q199" s="194"/>
      <c r="R199" s="194"/>
      <c r="S199" s="195"/>
      <c r="T199" s="195"/>
      <c r="U199" s="195"/>
      <c r="V199" s="195"/>
      <c r="W199" s="195"/>
      <c r="X199" s="195"/>
      <c r="Y199" s="196"/>
      <c r="Z199" s="213"/>
      <c r="AA199" s="182"/>
      <c r="AT199" s="11" t="s">
        <v>139</v>
      </c>
      <c r="AU199" s="11" t="s">
        <v>71</v>
      </c>
    </row>
    <row r="200" spans="2:65" s="1" customFormat="1" ht="22.5" customHeight="1">
      <c r="B200" s="27"/>
      <c r="C200" s="168" t="s">
        <v>456</v>
      </c>
      <c r="D200" s="168" t="s">
        <v>244</v>
      </c>
      <c r="E200" s="169" t="s">
        <v>1630</v>
      </c>
      <c r="F200" s="170" t="s">
        <v>1631</v>
      </c>
      <c r="G200" s="171" t="s">
        <v>135</v>
      </c>
      <c r="H200" s="172">
        <v>1</v>
      </c>
      <c r="I200" s="173">
        <v>7840</v>
      </c>
      <c r="J200" s="174"/>
      <c r="K200" s="173">
        <f>ROUND(P200*H200,2)</f>
        <v>7840</v>
      </c>
      <c r="L200" s="170" t="s">
        <v>136</v>
      </c>
      <c r="M200" s="181" t="str">
        <f t="shared" ref="M200" si="440">IF(K200&gt;AA200,"Cena shodná","Cena zvýšena o")</f>
        <v>Cena zvýšena o</v>
      </c>
      <c r="N200" s="192" t="s">
        <v>1</v>
      </c>
      <c r="O200" s="193" t="s">
        <v>40</v>
      </c>
      <c r="P200" s="194">
        <f t="shared" ref="P200" si="441">I200+J200</f>
        <v>7840</v>
      </c>
      <c r="Q200" s="194">
        <f t="shared" ref="Q200" si="442">ROUND(I200*H200,2)</f>
        <v>7840</v>
      </c>
      <c r="R200" s="194">
        <f t="shared" ref="R200" si="443">ROUND(J200*H200,2)</f>
        <v>0</v>
      </c>
      <c r="S200" s="195">
        <v>56</v>
      </c>
      <c r="T200" s="195">
        <f t="shared" ref="T200" si="444">S200*H200</f>
        <v>56</v>
      </c>
      <c r="U200" s="195">
        <v>56</v>
      </c>
      <c r="V200" s="195">
        <f t="shared" ref="V200" si="445">U200*H200</f>
        <v>56</v>
      </c>
      <c r="W200" s="195">
        <v>56</v>
      </c>
      <c r="X200" s="195">
        <f t="shared" ref="X200" si="446">W200*H200</f>
        <v>56</v>
      </c>
      <c r="Y200" s="196" t="s">
        <v>1</v>
      </c>
      <c r="Z200" s="213">
        <f t="shared" ref="Z200" si="447">SUM((AA200/K200-1)*100)</f>
        <v>100</v>
      </c>
      <c r="AA200" s="182">
        <v>15680</v>
      </c>
      <c r="AR200" s="11" t="s">
        <v>208</v>
      </c>
      <c r="AT200" s="11" t="s">
        <v>244</v>
      </c>
      <c r="AU200" s="11" t="s">
        <v>71</v>
      </c>
      <c r="AY200" s="11" t="s">
        <v>130</v>
      </c>
      <c r="BE200" s="164">
        <f>IF(O200="základní",K200,0)</f>
        <v>7840</v>
      </c>
      <c r="BF200" s="164">
        <f>IF(O200="snížená",K200,0)</f>
        <v>0</v>
      </c>
      <c r="BG200" s="164">
        <f>IF(O200="zákl. přenesená",K200,0)</f>
        <v>0</v>
      </c>
      <c r="BH200" s="164">
        <f>IF(O200="sníž. přenesená",K200,0)</f>
        <v>0</v>
      </c>
      <c r="BI200" s="164">
        <f>IF(O200="nulová",K200,0)</f>
        <v>0</v>
      </c>
      <c r="BJ200" s="11" t="s">
        <v>79</v>
      </c>
      <c r="BK200" s="164">
        <f>ROUND(P200*H200,2)</f>
        <v>7840</v>
      </c>
      <c r="BL200" s="11" t="s">
        <v>129</v>
      </c>
      <c r="BM200" s="11" t="s">
        <v>1632</v>
      </c>
    </row>
    <row r="201" spans="2:65" s="1" customFormat="1">
      <c r="B201" s="27"/>
      <c r="C201" s="28"/>
      <c r="D201" s="165" t="s">
        <v>139</v>
      </c>
      <c r="E201" s="28"/>
      <c r="F201" s="166" t="s">
        <v>1631</v>
      </c>
      <c r="G201" s="28"/>
      <c r="H201" s="28"/>
      <c r="I201" s="28"/>
      <c r="J201" s="28"/>
      <c r="K201" s="28"/>
      <c r="L201" s="28"/>
      <c r="M201" s="181"/>
      <c r="N201" s="192"/>
      <c r="O201" s="193"/>
      <c r="P201" s="194"/>
      <c r="Q201" s="194"/>
      <c r="R201" s="194"/>
      <c r="S201" s="195"/>
      <c r="T201" s="195"/>
      <c r="U201" s="195"/>
      <c r="V201" s="195"/>
      <c r="W201" s="195"/>
      <c r="X201" s="195"/>
      <c r="Y201" s="196"/>
      <c r="Z201" s="213"/>
      <c r="AA201" s="182"/>
      <c r="AT201" s="11" t="s">
        <v>139</v>
      </c>
      <c r="AU201" s="11" t="s">
        <v>71</v>
      </c>
    </row>
    <row r="202" spans="2:65" s="1" customFormat="1" ht="22.5" customHeight="1">
      <c r="B202" s="27"/>
      <c r="C202" s="168" t="s">
        <v>461</v>
      </c>
      <c r="D202" s="168" t="s">
        <v>244</v>
      </c>
      <c r="E202" s="169" t="s">
        <v>1633</v>
      </c>
      <c r="F202" s="170" t="s">
        <v>1634</v>
      </c>
      <c r="G202" s="171" t="s">
        <v>135</v>
      </c>
      <c r="H202" s="172">
        <v>1</v>
      </c>
      <c r="I202" s="173">
        <v>3290</v>
      </c>
      <c r="J202" s="174"/>
      <c r="K202" s="173">
        <f>ROUND(P202*H202,2)</f>
        <v>3290</v>
      </c>
      <c r="L202" s="170" t="s">
        <v>136</v>
      </c>
      <c r="M202" s="181" t="str">
        <f t="shared" ref="M202" si="448">IF(K202&gt;AA202,"Cena shodná","Cena zvýšena o")</f>
        <v>Cena zvýšena o</v>
      </c>
      <c r="N202" s="192" t="s">
        <v>1</v>
      </c>
      <c r="O202" s="193" t="s">
        <v>40</v>
      </c>
      <c r="P202" s="194">
        <f t="shared" ref="P202" si="449">I202+J202</f>
        <v>3290</v>
      </c>
      <c r="Q202" s="194">
        <f t="shared" ref="Q202" si="450">ROUND(I202*H202,2)</f>
        <v>3290</v>
      </c>
      <c r="R202" s="194">
        <f t="shared" ref="R202" si="451">ROUND(J202*H202,2)</f>
        <v>0</v>
      </c>
      <c r="S202" s="195">
        <v>57</v>
      </c>
      <c r="T202" s="195">
        <f t="shared" ref="T202" si="452">S202*H202</f>
        <v>57</v>
      </c>
      <c r="U202" s="195">
        <v>57</v>
      </c>
      <c r="V202" s="195">
        <f t="shared" ref="V202" si="453">U202*H202</f>
        <v>57</v>
      </c>
      <c r="W202" s="195">
        <v>57</v>
      </c>
      <c r="X202" s="195">
        <f t="shared" ref="X202" si="454">W202*H202</f>
        <v>57</v>
      </c>
      <c r="Y202" s="196" t="s">
        <v>1</v>
      </c>
      <c r="Z202" s="213">
        <f t="shared" ref="Z202" si="455">SUM((AA202/K202-1)*100)</f>
        <v>100</v>
      </c>
      <c r="AA202" s="182">
        <v>6580</v>
      </c>
      <c r="AR202" s="11" t="s">
        <v>208</v>
      </c>
      <c r="AT202" s="11" t="s">
        <v>244</v>
      </c>
      <c r="AU202" s="11" t="s">
        <v>71</v>
      </c>
      <c r="AY202" s="11" t="s">
        <v>130</v>
      </c>
      <c r="BE202" s="164">
        <f>IF(O202="základní",K202,0)</f>
        <v>3290</v>
      </c>
      <c r="BF202" s="164">
        <f>IF(O202="snížená",K202,0)</f>
        <v>0</v>
      </c>
      <c r="BG202" s="164">
        <f>IF(O202="zákl. přenesená",K202,0)</f>
        <v>0</v>
      </c>
      <c r="BH202" s="164">
        <f>IF(O202="sníž. přenesená",K202,0)</f>
        <v>0</v>
      </c>
      <c r="BI202" s="164">
        <f>IF(O202="nulová",K202,0)</f>
        <v>0</v>
      </c>
      <c r="BJ202" s="11" t="s">
        <v>79</v>
      </c>
      <c r="BK202" s="164">
        <f>ROUND(P202*H202,2)</f>
        <v>3290</v>
      </c>
      <c r="BL202" s="11" t="s">
        <v>129</v>
      </c>
      <c r="BM202" s="11" t="s">
        <v>1635</v>
      </c>
    </row>
    <row r="203" spans="2:65" s="1" customFormat="1">
      <c r="B203" s="27"/>
      <c r="C203" s="28"/>
      <c r="D203" s="165" t="s">
        <v>139</v>
      </c>
      <c r="E203" s="28"/>
      <c r="F203" s="166" t="s">
        <v>1634</v>
      </c>
      <c r="G203" s="28"/>
      <c r="H203" s="28"/>
      <c r="I203" s="28"/>
      <c r="J203" s="28"/>
      <c r="K203" s="28"/>
      <c r="L203" s="28"/>
      <c r="M203" s="181"/>
      <c r="N203" s="192"/>
      <c r="O203" s="193"/>
      <c r="P203" s="194"/>
      <c r="Q203" s="194"/>
      <c r="R203" s="194"/>
      <c r="S203" s="195"/>
      <c r="T203" s="195"/>
      <c r="U203" s="195"/>
      <c r="V203" s="195"/>
      <c r="W203" s="195"/>
      <c r="X203" s="195"/>
      <c r="Y203" s="196"/>
      <c r="Z203" s="213"/>
      <c r="AA203" s="182"/>
      <c r="AT203" s="11" t="s">
        <v>139</v>
      </c>
      <c r="AU203" s="11" t="s">
        <v>71</v>
      </c>
    </row>
    <row r="204" spans="2:65" s="1" customFormat="1" ht="22.5" customHeight="1">
      <c r="B204" s="27"/>
      <c r="C204" s="168" t="s">
        <v>466</v>
      </c>
      <c r="D204" s="168" t="s">
        <v>244</v>
      </c>
      <c r="E204" s="169" t="s">
        <v>1636</v>
      </c>
      <c r="F204" s="170" t="s">
        <v>1637</v>
      </c>
      <c r="G204" s="171" t="s">
        <v>135</v>
      </c>
      <c r="H204" s="172">
        <v>1</v>
      </c>
      <c r="I204" s="173">
        <v>7670</v>
      </c>
      <c r="J204" s="174"/>
      <c r="K204" s="173">
        <f>ROUND(P204*H204,2)</f>
        <v>7670</v>
      </c>
      <c r="L204" s="170" t="s">
        <v>136</v>
      </c>
      <c r="M204" s="181" t="str">
        <f t="shared" ref="M204" si="456">IF(K204&gt;AA204,"Cena shodná","Cena zvýšena o")</f>
        <v>Cena zvýšena o</v>
      </c>
      <c r="N204" s="192" t="s">
        <v>1</v>
      </c>
      <c r="O204" s="193" t="s">
        <v>40</v>
      </c>
      <c r="P204" s="194">
        <f t="shared" ref="P204" si="457">I204+J204</f>
        <v>7670</v>
      </c>
      <c r="Q204" s="194">
        <f t="shared" ref="Q204" si="458">ROUND(I204*H204,2)</f>
        <v>7670</v>
      </c>
      <c r="R204" s="194">
        <f t="shared" ref="R204" si="459">ROUND(J204*H204,2)</f>
        <v>0</v>
      </c>
      <c r="S204" s="195">
        <v>58</v>
      </c>
      <c r="T204" s="195">
        <f t="shared" ref="T204" si="460">S204*H204</f>
        <v>58</v>
      </c>
      <c r="U204" s="195">
        <v>58</v>
      </c>
      <c r="V204" s="195">
        <f t="shared" ref="V204" si="461">U204*H204</f>
        <v>58</v>
      </c>
      <c r="W204" s="195">
        <v>58</v>
      </c>
      <c r="X204" s="195">
        <f t="shared" ref="X204" si="462">W204*H204</f>
        <v>58</v>
      </c>
      <c r="Y204" s="196" t="s">
        <v>1</v>
      </c>
      <c r="Z204" s="213">
        <f t="shared" ref="Z204" si="463">SUM((AA204/K204-1)*100)</f>
        <v>100</v>
      </c>
      <c r="AA204" s="182">
        <v>15340</v>
      </c>
      <c r="AR204" s="11" t="s">
        <v>208</v>
      </c>
      <c r="AT204" s="11" t="s">
        <v>244</v>
      </c>
      <c r="AU204" s="11" t="s">
        <v>71</v>
      </c>
      <c r="AY204" s="11" t="s">
        <v>130</v>
      </c>
      <c r="BE204" s="164">
        <f>IF(O204="základní",K204,0)</f>
        <v>7670</v>
      </c>
      <c r="BF204" s="164">
        <f>IF(O204="snížená",K204,0)</f>
        <v>0</v>
      </c>
      <c r="BG204" s="164">
        <f>IF(O204="zákl. přenesená",K204,0)</f>
        <v>0</v>
      </c>
      <c r="BH204" s="164">
        <f>IF(O204="sníž. přenesená",K204,0)</f>
        <v>0</v>
      </c>
      <c r="BI204" s="164">
        <f>IF(O204="nulová",K204,0)</f>
        <v>0</v>
      </c>
      <c r="BJ204" s="11" t="s">
        <v>79</v>
      </c>
      <c r="BK204" s="164">
        <f>ROUND(P204*H204,2)</f>
        <v>7670</v>
      </c>
      <c r="BL204" s="11" t="s">
        <v>129</v>
      </c>
      <c r="BM204" s="11" t="s">
        <v>1638</v>
      </c>
    </row>
    <row r="205" spans="2:65" s="1" customFormat="1">
      <c r="B205" s="27"/>
      <c r="C205" s="28"/>
      <c r="D205" s="165" t="s">
        <v>139</v>
      </c>
      <c r="E205" s="28"/>
      <c r="F205" s="166" t="s">
        <v>1637</v>
      </c>
      <c r="G205" s="28"/>
      <c r="H205" s="28"/>
      <c r="I205" s="28"/>
      <c r="J205" s="28"/>
      <c r="K205" s="28"/>
      <c r="L205" s="28"/>
      <c r="M205" s="181"/>
      <c r="N205" s="192"/>
      <c r="O205" s="193"/>
      <c r="P205" s="194"/>
      <c r="Q205" s="194"/>
      <c r="R205" s="194"/>
      <c r="S205" s="195"/>
      <c r="T205" s="195"/>
      <c r="U205" s="195"/>
      <c r="V205" s="195"/>
      <c r="W205" s="195"/>
      <c r="X205" s="195"/>
      <c r="Y205" s="196"/>
      <c r="Z205" s="213"/>
      <c r="AA205" s="182"/>
      <c r="AT205" s="11" t="s">
        <v>139</v>
      </c>
      <c r="AU205" s="11" t="s">
        <v>71</v>
      </c>
    </row>
    <row r="206" spans="2:65" s="1" customFormat="1" ht="22.5" customHeight="1">
      <c r="B206" s="27"/>
      <c r="C206" s="168" t="s">
        <v>471</v>
      </c>
      <c r="D206" s="168" t="s">
        <v>244</v>
      </c>
      <c r="E206" s="169" t="s">
        <v>1639</v>
      </c>
      <c r="F206" s="170" t="s">
        <v>1640</v>
      </c>
      <c r="G206" s="171" t="s">
        <v>135</v>
      </c>
      <c r="H206" s="172">
        <v>1</v>
      </c>
      <c r="I206" s="173">
        <v>7110</v>
      </c>
      <c r="J206" s="174"/>
      <c r="K206" s="173">
        <f>ROUND(P206*H206,2)</f>
        <v>7110</v>
      </c>
      <c r="L206" s="170" t="s">
        <v>136</v>
      </c>
      <c r="M206" s="181" t="str">
        <f t="shared" ref="M206" si="464">IF(K206&gt;AA206,"Cena shodná","Cena zvýšena o")</f>
        <v>Cena zvýšena o</v>
      </c>
      <c r="N206" s="192" t="s">
        <v>1</v>
      </c>
      <c r="O206" s="193" t="s">
        <v>40</v>
      </c>
      <c r="P206" s="194">
        <f t="shared" ref="P206" si="465">I206+J206</f>
        <v>7110</v>
      </c>
      <c r="Q206" s="194">
        <f t="shared" ref="Q206" si="466">ROUND(I206*H206,2)</f>
        <v>7110</v>
      </c>
      <c r="R206" s="194">
        <f t="shared" ref="R206" si="467">ROUND(J206*H206,2)</f>
        <v>0</v>
      </c>
      <c r="S206" s="195">
        <v>59</v>
      </c>
      <c r="T206" s="195">
        <f t="shared" ref="T206" si="468">S206*H206</f>
        <v>59</v>
      </c>
      <c r="U206" s="195">
        <v>59</v>
      </c>
      <c r="V206" s="195">
        <f t="shared" ref="V206" si="469">U206*H206</f>
        <v>59</v>
      </c>
      <c r="W206" s="195">
        <v>59</v>
      </c>
      <c r="X206" s="195">
        <f t="shared" ref="X206" si="470">W206*H206</f>
        <v>59</v>
      </c>
      <c r="Y206" s="196" t="s">
        <v>1</v>
      </c>
      <c r="Z206" s="213">
        <f t="shared" ref="Z206" si="471">SUM((AA206/K206-1)*100)</f>
        <v>100</v>
      </c>
      <c r="AA206" s="182">
        <v>14220</v>
      </c>
      <c r="AR206" s="11" t="s">
        <v>208</v>
      </c>
      <c r="AT206" s="11" t="s">
        <v>244</v>
      </c>
      <c r="AU206" s="11" t="s">
        <v>71</v>
      </c>
      <c r="AY206" s="11" t="s">
        <v>130</v>
      </c>
      <c r="BE206" s="164">
        <f>IF(O206="základní",K206,0)</f>
        <v>7110</v>
      </c>
      <c r="BF206" s="164">
        <f>IF(O206="snížená",K206,0)</f>
        <v>0</v>
      </c>
      <c r="BG206" s="164">
        <f>IF(O206="zákl. přenesená",K206,0)</f>
        <v>0</v>
      </c>
      <c r="BH206" s="164">
        <f>IF(O206="sníž. přenesená",K206,0)</f>
        <v>0</v>
      </c>
      <c r="BI206" s="164">
        <f>IF(O206="nulová",K206,0)</f>
        <v>0</v>
      </c>
      <c r="BJ206" s="11" t="s">
        <v>79</v>
      </c>
      <c r="BK206" s="164">
        <f>ROUND(P206*H206,2)</f>
        <v>7110</v>
      </c>
      <c r="BL206" s="11" t="s">
        <v>129</v>
      </c>
      <c r="BM206" s="11" t="s">
        <v>1641</v>
      </c>
    </row>
    <row r="207" spans="2:65" s="1" customFormat="1">
      <c r="B207" s="27"/>
      <c r="C207" s="28"/>
      <c r="D207" s="165" t="s">
        <v>139</v>
      </c>
      <c r="E207" s="28"/>
      <c r="F207" s="166" t="s">
        <v>1640</v>
      </c>
      <c r="G207" s="28"/>
      <c r="H207" s="28"/>
      <c r="I207" s="28"/>
      <c r="J207" s="28"/>
      <c r="K207" s="28"/>
      <c r="L207" s="28"/>
      <c r="M207" s="181"/>
      <c r="N207" s="192"/>
      <c r="O207" s="193"/>
      <c r="P207" s="194"/>
      <c r="Q207" s="194"/>
      <c r="R207" s="194"/>
      <c r="S207" s="195"/>
      <c r="T207" s="195"/>
      <c r="U207" s="195"/>
      <c r="V207" s="195"/>
      <c r="W207" s="195"/>
      <c r="X207" s="195"/>
      <c r="Y207" s="196"/>
      <c r="Z207" s="213"/>
      <c r="AA207" s="182"/>
      <c r="AT207" s="11" t="s">
        <v>139</v>
      </c>
      <c r="AU207" s="11" t="s">
        <v>71</v>
      </c>
    </row>
    <row r="208" spans="2:65" s="1" customFormat="1" ht="22.5" customHeight="1">
      <c r="B208" s="27"/>
      <c r="C208" s="168" t="s">
        <v>476</v>
      </c>
      <c r="D208" s="168" t="s">
        <v>244</v>
      </c>
      <c r="E208" s="169" t="s">
        <v>1642</v>
      </c>
      <c r="F208" s="170" t="s">
        <v>1643</v>
      </c>
      <c r="G208" s="171" t="s">
        <v>135</v>
      </c>
      <c r="H208" s="172">
        <v>1</v>
      </c>
      <c r="I208" s="173">
        <v>1830</v>
      </c>
      <c r="J208" s="174"/>
      <c r="K208" s="173">
        <f>ROUND(P208*H208,2)</f>
        <v>1830</v>
      </c>
      <c r="L208" s="170" t="s">
        <v>136</v>
      </c>
      <c r="M208" s="181" t="str">
        <f t="shared" ref="M208" si="472">IF(K208&gt;AA208,"Cena shodná","Cena zvýšena o")</f>
        <v>Cena zvýšena o</v>
      </c>
      <c r="N208" s="192" t="s">
        <v>1</v>
      </c>
      <c r="O208" s="193" t="s">
        <v>40</v>
      </c>
      <c r="P208" s="194">
        <f t="shared" ref="P208" si="473">I208+J208</f>
        <v>1830</v>
      </c>
      <c r="Q208" s="194">
        <f t="shared" ref="Q208" si="474">ROUND(I208*H208,2)</f>
        <v>1830</v>
      </c>
      <c r="R208" s="194">
        <f t="shared" ref="R208" si="475">ROUND(J208*H208,2)</f>
        <v>0</v>
      </c>
      <c r="S208" s="195">
        <v>60</v>
      </c>
      <c r="T208" s="195">
        <f t="shared" ref="T208" si="476">S208*H208</f>
        <v>60</v>
      </c>
      <c r="U208" s="195">
        <v>60</v>
      </c>
      <c r="V208" s="195">
        <f t="shared" ref="V208" si="477">U208*H208</f>
        <v>60</v>
      </c>
      <c r="W208" s="195">
        <v>60</v>
      </c>
      <c r="X208" s="195">
        <f t="shared" ref="X208" si="478">W208*H208</f>
        <v>60</v>
      </c>
      <c r="Y208" s="196" t="s">
        <v>1</v>
      </c>
      <c r="Z208" s="213">
        <f t="shared" ref="Z208" si="479">SUM((AA208/K208-1)*100)</f>
        <v>100</v>
      </c>
      <c r="AA208" s="182">
        <v>3660</v>
      </c>
      <c r="AR208" s="11" t="s">
        <v>208</v>
      </c>
      <c r="AT208" s="11" t="s">
        <v>244</v>
      </c>
      <c r="AU208" s="11" t="s">
        <v>71</v>
      </c>
      <c r="AY208" s="11" t="s">
        <v>130</v>
      </c>
      <c r="BE208" s="164">
        <f>IF(O208="základní",K208,0)</f>
        <v>1830</v>
      </c>
      <c r="BF208" s="164">
        <f>IF(O208="snížená",K208,0)</f>
        <v>0</v>
      </c>
      <c r="BG208" s="164">
        <f>IF(O208="zákl. přenesená",K208,0)</f>
        <v>0</v>
      </c>
      <c r="BH208" s="164">
        <f>IF(O208="sníž. přenesená",K208,0)</f>
        <v>0</v>
      </c>
      <c r="BI208" s="164">
        <f>IF(O208="nulová",K208,0)</f>
        <v>0</v>
      </c>
      <c r="BJ208" s="11" t="s">
        <v>79</v>
      </c>
      <c r="BK208" s="164">
        <f>ROUND(P208*H208,2)</f>
        <v>1830</v>
      </c>
      <c r="BL208" s="11" t="s">
        <v>129</v>
      </c>
      <c r="BM208" s="11" t="s">
        <v>1644</v>
      </c>
    </row>
    <row r="209" spans="2:65" s="1" customFormat="1">
      <c r="B209" s="27"/>
      <c r="C209" s="28"/>
      <c r="D209" s="165" t="s">
        <v>139</v>
      </c>
      <c r="E209" s="28"/>
      <c r="F209" s="166" t="s">
        <v>1643</v>
      </c>
      <c r="G209" s="28"/>
      <c r="H209" s="28"/>
      <c r="I209" s="28"/>
      <c r="J209" s="28"/>
      <c r="K209" s="28"/>
      <c r="L209" s="28"/>
      <c r="M209" s="181"/>
      <c r="N209" s="192"/>
      <c r="O209" s="193"/>
      <c r="P209" s="194"/>
      <c r="Q209" s="194"/>
      <c r="R209" s="194"/>
      <c r="S209" s="195"/>
      <c r="T209" s="195"/>
      <c r="U209" s="195"/>
      <c r="V209" s="195"/>
      <c r="W209" s="195"/>
      <c r="X209" s="195"/>
      <c r="Y209" s="196"/>
      <c r="Z209" s="213"/>
      <c r="AA209" s="182"/>
      <c r="AT209" s="11" t="s">
        <v>139</v>
      </c>
      <c r="AU209" s="11" t="s">
        <v>71</v>
      </c>
    </row>
    <row r="210" spans="2:65" s="1" customFormat="1" ht="22.5" customHeight="1">
      <c r="B210" s="27"/>
      <c r="C210" s="168" t="s">
        <v>481</v>
      </c>
      <c r="D210" s="168" t="s">
        <v>244</v>
      </c>
      <c r="E210" s="169" t="s">
        <v>1645</v>
      </c>
      <c r="F210" s="170" t="s">
        <v>1646</v>
      </c>
      <c r="G210" s="171" t="s">
        <v>135</v>
      </c>
      <c r="H210" s="172">
        <v>1</v>
      </c>
      <c r="I210" s="173">
        <v>2190</v>
      </c>
      <c r="J210" s="174"/>
      <c r="K210" s="173">
        <f>ROUND(P210*H210,2)</f>
        <v>2190</v>
      </c>
      <c r="L210" s="170" t="s">
        <v>136</v>
      </c>
      <c r="M210" s="181" t="str">
        <f t="shared" ref="M210" si="480">IF(K210&gt;AA210,"Cena shodná","Cena zvýšena o")</f>
        <v>Cena zvýšena o</v>
      </c>
      <c r="N210" s="192" t="s">
        <v>1</v>
      </c>
      <c r="O210" s="193" t="s">
        <v>40</v>
      </c>
      <c r="P210" s="194">
        <f t="shared" ref="P210" si="481">I210+J210</f>
        <v>2190</v>
      </c>
      <c r="Q210" s="194">
        <f t="shared" ref="Q210" si="482">ROUND(I210*H210,2)</f>
        <v>2190</v>
      </c>
      <c r="R210" s="194">
        <f t="shared" ref="R210" si="483">ROUND(J210*H210,2)</f>
        <v>0</v>
      </c>
      <c r="S210" s="195">
        <v>61</v>
      </c>
      <c r="T210" s="195">
        <f t="shared" ref="T210" si="484">S210*H210</f>
        <v>61</v>
      </c>
      <c r="U210" s="195">
        <v>61</v>
      </c>
      <c r="V210" s="195">
        <f t="shared" ref="V210" si="485">U210*H210</f>
        <v>61</v>
      </c>
      <c r="W210" s="195">
        <v>61</v>
      </c>
      <c r="X210" s="195">
        <f t="shared" ref="X210" si="486">W210*H210</f>
        <v>61</v>
      </c>
      <c r="Y210" s="196" t="s">
        <v>1</v>
      </c>
      <c r="Z210" s="213">
        <f t="shared" ref="Z210" si="487">SUM((AA210/K210-1)*100)</f>
        <v>100</v>
      </c>
      <c r="AA210" s="182">
        <v>4380</v>
      </c>
      <c r="AR210" s="11" t="s">
        <v>208</v>
      </c>
      <c r="AT210" s="11" t="s">
        <v>244</v>
      </c>
      <c r="AU210" s="11" t="s">
        <v>71</v>
      </c>
      <c r="AY210" s="11" t="s">
        <v>130</v>
      </c>
      <c r="BE210" s="164">
        <f>IF(O210="základní",K210,0)</f>
        <v>2190</v>
      </c>
      <c r="BF210" s="164">
        <f>IF(O210="snížená",K210,0)</f>
        <v>0</v>
      </c>
      <c r="BG210" s="164">
        <f>IF(O210="zákl. přenesená",K210,0)</f>
        <v>0</v>
      </c>
      <c r="BH210" s="164">
        <f>IF(O210="sníž. přenesená",K210,0)</f>
        <v>0</v>
      </c>
      <c r="BI210" s="164">
        <f>IF(O210="nulová",K210,0)</f>
        <v>0</v>
      </c>
      <c r="BJ210" s="11" t="s">
        <v>79</v>
      </c>
      <c r="BK210" s="164">
        <f>ROUND(P210*H210,2)</f>
        <v>2190</v>
      </c>
      <c r="BL210" s="11" t="s">
        <v>129</v>
      </c>
      <c r="BM210" s="11" t="s">
        <v>1647</v>
      </c>
    </row>
    <row r="211" spans="2:65" s="1" customFormat="1">
      <c r="B211" s="27"/>
      <c r="C211" s="28"/>
      <c r="D211" s="165" t="s">
        <v>139</v>
      </c>
      <c r="E211" s="28"/>
      <c r="F211" s="166" t="s">
        <v>1646</v>
      </c>
      <c r="G211" s="28"/>
      <c r="H211" s="28"/>
      <c r="I211" s="28"/>
      <c r="J211" s="28"/>
      <c r="K211" s="28"/>
      <c r="L211" s="28"/>
      <c r="M211" s="181"/>
      <c r="N211" s="192"/>
      <c r="O211" s="193"/>
      <c r="P211" s="194"/>
      <c r="Q211" s="194"/>
      <c r="R211" s="194"/>
      <c r="S211" s="195"/>
      <c r="T211" s="195"/>
      <c r="U211" s="195"/>
      <c r="V211" s="195"/>
      <c r="W211" s="195"/>
      <c r="X211" s="195"/>
      <c r="Y211" s="196"/>
      <c r="Z211" s="213"/>
      <c r="AA211" s="182"/>
      <c r="AT211" s="11" t="s">
        <v>139</v>
      </c>
      <c r="AU211" s="11" t="s">
        <v>71</v>
      </c>
    </row>
    <row r="212" spans="2:65" s="1" customFormat="1" ht="22.5" customHeight="1">
      <c r="B212" s="27"/>
      <c r="C212" s="168" t="s">
        <v>486</v>
      </c>
      <c r="D212" s="168" t="s">
        <v>244</v>
      </c>
      <c r="E212" s="169" t="s">
        <v>1648</v>
      </c>
      <c r="F212" s="170" t="s">
        <v>1649</v>
      </c>
      <c r="G212" s="171" t="s">
        <v>135</v>
      </c>
      <c r="H212" s="172">
        <v>1</v>
      </c>
      <c r="I212" s="173">
        <v>9560</v>
      </c>
      <c r="J212" s="174"/>
      <c r="K212" s="173">
        <f>ROUND(P212*H212,2)</f>
        <v>9560</v>
      </c>
      <c r="L212" s="170" t="s">
        <v>136</v>
      </c>
      <c r="M212" s="181" t="str">
        <f t="shared" ref="M212" si="488">IF(K212&gt;AA212,"Cena shodná","Cena zvýšena o")</f>
        <v>Cena zvýšena o</v>
      </c>
      <c r="N212" s="192" t="s">
        <v>1</v>
      </c>
      <c r="O212" s="193" t="s">
        <v>40</v>
      </c>
      <c r="P212" s="194">
        <f t="shared" ref="P212" si="489">I212+J212</f>
        <v>9560</v>
      </c>
      <c r="Q212" s="194">
        <f t="shared" ref="Q212" si="490">ROUND(I212*H212,2)</f>
        <v>9560</v>
      </c>
      <c r="R212" s="194">
        <f t="shared" ref="R212" si="491">ROUND(J212*H212,2)</f>
        <v>0</v>
      </c>
      <c r="S212" s="195">
        <v>62</v>
      </c>
      <c r="T212" s="195">
        <f t="shared" ref="T212" si="492">S212*H212</f>
        <v>62</v>
      </c>
      <c r="U212" s="195">
        <v>62</v>
      </c>
      <c r="V212" s="195">
        <f t="shared" ref="V212" si="493">U212*H212</f>
        <v>62</v>
      </c>
      <c r="W212" s="195">
        <v>62</v>
      </c>
      <c r="X212" s="195">
        <f t="shared" ref="X212" si="494">W212*H212</f>
        <v>62</v>
      </c>
      <c r="Y212" s="196" t="s">
        <v>1</v>
      </c>
      <c r="Z212" s="213">
        <f t="shared" ref="Z212" si="495">SUM((AA212/K212-1)*100)</f>
        <v>100</v>
      </c>
      <c r="AA212" s="182">
        <v>19120</v>
      </c>
      <c r="AR212" s="11" t="s">
        <v>208</v>
      </c>
      <c r="AT212" s="11" t="s">
        <v>244</v>
      </c>
      <c r="AU212" s="11" t="s">
        <v>71</v>
      </c>
      <c r="AY212" s="11" t="s">
        <v>130</v>
      </c>
      <c r="BE212" s="164">
        <f>IF(O212="základní",K212,0)</f>
        <v>9560</v>
      </c>
      <c r="BF212" s="164">
        <f>IF(O212="snížená",K212,0)</f>
        <v>0</v>
      </c>
      <c r="BG212" s="164">
        <f>IF(O212="zákl. přenesená",K212,0)</f>
        <v>0</v>
      </c>
      <c r="BH212" s="164">
        <f>IF(O212="sníž. přenesená",K212,0)</f>
        <v>0</v>
      </c>
      <c r="BI212" s="164">
        <f>IF(O212="nulová",K212,0)</f>
        <v>0</v>
      </c>
      <c r="BJ212" s="11" t="s">
        <v>79</v>
      </c>
      <c r="BK212" s="164">
        <f>ROUND(P212*H212,2)</f>
        <v>9560</v>
      </c>
      <c r="BL212" s="11" t="s">
        <v>129</v>
      </c>
      <c r="BM212" s="11" t="s">
        <v>1650</v>
      </c>
    </row>
    <row r="213" spans="2:65" s="1" customFormat="1">
      <c r="B213" s="27"/>
      <c r="C213" s="28"/>
      <c r="D213" s="165" t="s">
        <v>139</v>
      </c>
      <c r="E213" s="28"/>
      <c r="F213" s="166" t="s">
        <v>1649</v>
      </c>
      <c r="G213" s="28"/>
      <c r="H213" s="28"/>
      <c r="I213" s="28"/>
      <c r="J213" s="28"/>
      <c r="K213" s="28"/>
      <c r="L213" s="28"/>
      <c r="M213" s="181"/>
      <c r="N213" s="192"/>
      <c r="O213" s="193"/>
      <c r="P213" s="194"/>
      <c r="Q213" s="194"/>
      <c r="R213" s="194"/>
      <c r="S213" s="195"/>
      <c r="T213" s="195"/>
      <c r="U213" s="195"/>
      <c r="V213" s="195"/>
      <c r="W213" s="195"/>
      <c r="X213" s="195"/>
      <c r="Y213" s="196"/>
      <c r="Z213" s="213"/>
      <c r="AA213" s="182"/>
      <c r="AT213" s="11" t="s">
        <v>139</v>
      </c>
      <c r="AU213" s="11" t="s">
        <v>71</v>
      </c>
    </row>
    <row r="214" spans="2:65" s="1" customFormat="1" ht="22.5" customHeight="1">
      <c r="B214" s="27"/>
      <c r="C214" s="168" t="s">
        <v>491</v>
      </c>
      <c r="D214" s="168" t="s">
        <v>244</v>
      </c>
      <c r="E214" s="169" t="s">
        <v>1651</v>
      </c>
      <c r="F214" s="170" t="s">
        <v>1652</v>
      </c>
      <c r="G214" s="171" t="s">
        <v>135</v>
      </c>
      <c r="H214" s="172">
        <v>1</v>
      </c>
      <c r="I214" s="173">
        <v>4920</v>
      </c>
      <c r="J214" s="174"/>
      <c r="K214" s="173">
        <f>ROUND(P214*H214,2)</f>
        <v>4920</v>
      </c>
      <c r="L214" s="170" t="s">
        <v>136</v>
      </c>
      <c r="M214" s="181" t="str">
        <f t="shared" ref="M214" si="496">IF(K214&gt;AA214,"Cena shodná","Cena zvýšena o")</f>
        <v>Cena zvýšena o</v>
      </c>
      <c r="N214" s="192" t="s">
        <v>1</v>
      </c>
      <c r="O214" s="193" t="s">
        <v>40</v>
      </c>
      <c r="P214" s="194">
        <f t="shared" ref="P214" si="497">I214+J214</f>
        <v>4920</v>
      </c>
      <c r="Q214" s="194">
        <f t="shared" ref="Q214" si="498">ROUND(I214*H214,2)</f>
        <v>4920</v>
      </c>
      <c r="R214" s="194">
        <f t="shared" ref="R214" si="499">ROUND(J214*H214,2)</f>
        <v>0</v>
      </c>
      <c r="S214" s="195">
        <v>63</v>
      </c>
      <c r="T214" s="195">
        <f t="shared" ref="T214" si="500">S214*H214</f>
        <v>63</v>
      </c>
      <c r="U214" s="195">
        <v>63</v>
      </c>
      <c r="V214" s="195">
        <f t="shared" ref="V214" si="501">U214*H214</f>
        <v>63</v>
      </c>
      <c r="W214" s="195">
        <v>63</v>
      </c>
      <c r="X214" s="195">
        <f t="shared" ref="X214" si="502">W214*H214</f>
        <v>63</v>
      </c>
      <c r="Y214" s="196" t="s">
        <v>1</v>
      </c>
      <c r="Z214" s="213">
        <f t="shared" ref="Z214" si="503">SUM((AA214/K214-1)*100)</f>
        <v>100</v>
      </c>
      <c r="AA214" s="182">
        <v>9840</v>
      </c>
      <c r="AR214" s="11" t="s">
        <v>208</v>
      </c>
      <c r="AT214" s="11" t="s">
        <v>244</v>
      </c>
      <c r="AU214" s="11" t="s">
        <v>71</v>
      </c>
      <c r="AY214" s="11" t="s">
        <v>130</v>
      </c>
      <c r="BE214" s="164">
        <f>IF(O214="základní",K214,0)</f>
        <v>4920</v>
      </c>
      <c r="BF214" s="164">
        <f>IF(O214="snížená",K214,0)</f>
        <v>0</v>
      </c>
      <c r="BG214" s="164">
        <f>IF(O214="zákl. přenesená",K214,0)</f>
        <v>0</v>
      </c>
      <c r="BH214" s="164">
        <f>IF(O214="sníž. přenesená",K214,0)</f>
        <v>0</v>
      </c>
      <c r="BI214" s="164">
        <f>IF(O214="nulová",K214,0)</f>
        <v>0</v>
      </c>
      <c r="BJ214" s="11" t="s">
        <v>79</v>
      </c>
      <c r="BK214" s="164">
        <f>ROUND(P214*H214,2)</f>
        <v>4920</v>
      </c>
      <c r="BL214" s="11" t="s">
        <v>129</v>
      </c>
      <c r="BM214" s="11" t="s">
        <v>1653</v>
      </c>
    </row>
    <row r="215" spans="2:65" s="1" customFormat="1">
      <c r="B215" s="27"/>
      <c r="C215" s="28"/>
      <c r="D215" s="165" t="s">
        <v>139</v>
      </c>
      <c r="E215" s="28"/>
      <c r="F215" s="166" t="s">
        <v>1652</v>
      </c>
      <c r="G215" s="28"/>
      <c r="H215" s="28"/>
      <c r="I215" s="28"/>
      <c r="J215" s="28"/>
      <c r="K215" s="28"/>
      <c r="L215" s="28"/>
      <c r="M215" s="181"/>
      <c r="N215" s="192"/>
      <c r="O215" s="193"/>
      <c r="P215" s="194"/>
      <c r="Q215" s="194"/>
      <c r="R215" s="194"/>
      <c r="S215" s="195"/>
      <c r="T215" s="195"/>
      <c r="U215" s="195"/>
      <c r="V215" s="195"/>
      <c r="W215" s="195"/>
      <c r="X215" s="195"/>
      <c r="Y215" s="196"/>
      <c r="Z215" s="213"/>
      <c r="AA215" s="182"/>
      <c r="AT215" s="11" t="s">
        <v>139</v>
      </c>
      <c r="AU215" s="11" t="s">
        <v>71</v>
      </c>
    </row>
    <row r="216" spans="2:65" s="1" customFormat="1" ht="6.95" customHeight="1">
      <c r="B216" s="39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181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</row>
    <row r="217" spans="2:65"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  <c r="X217" s="245"/>
      <c r="Y217" s="245"/>
      <c r="Z217" s="245"/>
      <c r="AA217" s="245"/>
    </row>
  </sheetData>
  <sheetProtection formatColumns="0" formatRows="0" autoFilter="0"/>
  <autoFilter ref="C86:L215"/>
  <mergeCells count="9">
    <mergeCell ref="E54:H54"/>
    <mergeCell ref="E77:H77"/>
    <mergeCell ref="E79:H79"/>
    <mergeCell ref="M2:Z2"/>
    <mergeCell ref="E7:H7"/>
    <mergeCell ref="E9:H9"/>
    <mergeCell ref="E18:H18"/>
    <mergeCell ref="E27:H27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PS 01 - Výměnné díly</vt:lpstr>
      <vt:lpstr>PS 02 - Komplexní prohlíd...</vt:lpstr>
      <vt:lpstr>PS 03 - Náhradní díly</vt:lpstr>
      <vt:lpstr>PS 04 - Výměna vyřazených...</vt:lpstr>
      <vt:lpstr>'PS 01 - Výměnné díly'!Názvy_tisku</vt:lpstr>
      <vt:lpstr>'PS 02 - Komplexní prohlíd...'!Názvy_tisku</vt:lpstr>
      <vt:lpstr>'PS 03 - Náhradní díly'!Názvy_tisku</vt:lpstr>
      <vt:lpstr>'PS 04 - Výměna vyřazených...'!Názvy_tisku</vt:lpstr>
      <vt:lpstr>'Rekapitulace stavby'!Názvy_tisku</vt:lpstr>
      <vt:lpstr>'PS 01 - Výměnné díly'!Oblast_tisku</vt:lpstr>
      <vt:lpstr>'PS 02 - Komplexní prohlíd...'!Oblast_tisku</vt:lpstr>
      <vt:lpstr>'PS 03 - Náhradní díly'!Oblast_tisku</vt:lpstr>
      <vt:lpstr>'PS 04 - Výměna vyřazených...'!Oblast_tisku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Komzák Roman, Bc.</dc:creator>
  <cp:lastModifiedBy>Komzák Roman, Bc.</cp:lastModifiedBy>
  <dcterms:created xsi:type="dcterms:W3CDTF">2019-03-29T09:17:46Z</dcterms:created>
  <dcterms:modified xsi:type="dcterms:W3CDTF">2019-04-29T07:30:58Z</dcterms:modified>
</cp:coreProperties>
</file>